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FC-NT01\Documents\Accounts 2002-2022\Accounts 2023\Notes to Accounts\"/>
    </mc:Choice>
  </mc:AlternateContent>
  <xr:revisionPtr revIDLastSave="0" documentId="8_{AD1B804B-6553-4A1A-B810-1285217FAB90}" xr6:coauthVersionLast="47" xr6:coauthVersionMax="47" xr10:uidLastSave="{00000000-0000-0000-0000-000000000000}"/>
  <bookViews>
    <workbookView xWindow="-120" yWindow="-120" windowWidth="29040" windowHeight="15840" xr2:uid="{1D65841E-BF16-4566-BBAE-90AF1B77F3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89" i="1" l="1"/>
  <c r="I189" i="1"/>
  <c r="R189" i="1" s="1"/>
  <c r="H189" i="1"/>
  <c r="G189" i="1"/>
  <c r="F189" i="1"/>
  <c r="E189" i="1"/>
  <c r="S188" i="1"/>
  <c r="R188" i="1"/>
  <c r="K188" i="1"/>
  <c r="K189" i="1" s="1"/>
  <c r="S187" i="1"/>
  <c r="R187" i="1"/>
  <c r="R186" i="1"/>
  <c r="J186" i="1"/>
  <c r="S186" i="1" s="1"/>
  <c r="D186" i="1"/>
  <c r="S185" i="1"/>
  <c r="R185" i="1"/>
  <c r="K185" i="1"/>
  <c r="S184" i="1"/>
  <c r="R184" i="1"/>
  <c r="K184" i="1"/>
  <c r="S183" i="1"/>
  <c r="R183" i="1"/>
  <c r="K183" i="1"/>
  <c r="S182" i="1"/>
  <c r="R182" i="1"/>
  <c r="K182" i="1"/>
  <c r="S181" i="1"/>
  <c r="R181" i="1"/>
  <c r="K181" i="1"/>
  <c r="S180" i="1"/>
  <c r="R180" i="1"/>
  <c r="K180" i="1"/>
  <c r="K186" i="1" s="1"/>
  <c r="S179" i="1"/>
  <c r="R179" i="1"/>
  <c r="S178" i="1"/>
  <c r="R178" i="1"/>
  <c r="S177" i="1"/>
  <c r="R177" i="1"/>
  <c r="J176" i="1"/>
  <c r="I176" i="1"/>
  <c r="H176" i="1"/>
  <c r="G176" i="1"/>
  <c r="F176" i="1"/>
  <c r="E176" i="1"/>
  <c r="D176" i="1"/>
  <c r="S175" i="1"/>
  <c r="R175" i="1"/>
  <c r="K175" i="1"/>
  <c r="K176" i="1" s="1"/>
  <c r="S174" i="1"/>
  <c r="R174" i="1"/>
  <c r="S173" i="1"/>
  <c r="R173" i="1"/>
  <c r="S172" i="1"/>
  <c r="R172" i="1"/>
  <c r="S171" i="1"/>
  <c r="R171" i="1"/>
  <c r="G171" i="1"/>
  <c r="F171" i="1"/>
  <c r="E171" i="1"/>
  <c r="S170" i="1"/>
  <c r="R170" i="1"/>
  <c r="P170" i="1"/>
  <c r="O170" i="1"/>
  <c r="N170" i="1"/>
  <c r="K170" i="1"/>
  <c r="S169" i="1"/>
  <c r="R169" i="1"/>
  <c r="P169" i="1"/>
  <c r="O169" i="1"/>
  <c r="N169" i="1"/>
  <c r="K169" i="1"/>
  <c r="S168" i="1"/>
  <c r="R168" i="1"/>
  <c r="P168" i="1"/>
  <c r="O168" i="1"/>
  <c r="N168" i="1"/>
  <c r="K168" i="1"/>
  <c r="S167" i="1"/>
  <c r="R167" i="1"/>
  <c r="P167" i="1"/>
  <c r="O167" i="1"/>
  <c r="N167" i="1"/>
  <c r="K167" i="1"/>
  <c r="S166" i="1"/>
  <c r="R166" i="1"/>
  <c r="P166" i="1"/>
  <c r="O166" i="1"/>
  <c r="N166" i="1"/>
  <c r="K166" i="1"/>
  <c r="S165" i="1"/>
  <c r="R165" i="1"/>
  <c r="P165" i="1"/>
  <c r="O165" i="1"/>
  <c r="N165" i="1"/>
  <c r="K165" i="1"/>
  <c r="S164" i="1"/>
  <c r="R164" i="1"/>
  <c r="P164" i="1"/>
  <c r="O164" i="1"/>
  <c r="N164" i="1"/>
  <c r="K164" i="1"/>
  <c r="S163" i="1"/>
  <c r="R163" i="1"/>
  <c r="P163" i="1"/>
  <c r="O163" i="1"/>
  <c r="N163" i="1"/>
  <c r="K163" i="1"/>
  <c r="S162" i="1"/>
  <c r="R162" i="1"/>
  <c r="P162" i="1"/>
  <c r="O162" i="1"/>
  <c r="N162" i="1"/>
  <c r="K162" i="1"/>
  <c r="S161" i="1"/>
  <c r="R161" i="1"/>
  <c r="P161" i="1"/>
  <c r="O161" i="1"/>
  <c r="N161" i="1"/>
  <c r="K161" i="1"/>
  <c r="S160" i="1"/>
  <c r="R160" i="1"/>
  <c r="P160" i="1"/>
  <c r="O160" i="1"/>
  <c r="N160" i="1"/>
  <c r="K160" i="1"/>
  <c r="S159" i="1"/>
  <c r="R159" i="1"/>
  <c r="P159" i="1"/>
  <c r="O159" i="1"/>
  <c r="N159" i="1"/>
  <c r="K159" i="1"/>
  <c r="S158" i="1"/>
  <c r="R158" i="1"/>
  <c r="P158" i="1"/>
  <c r="O158" i="1"/>
  <c r="N158" i="1"/>
  <c r="K158" i="1"/>
  <c r="S157" i="1"/>
  <c r="R157" i="1"/>
  <c r="P157" i="1"/>
  <c r="O157" i="1"/>
  <c r="N157" i="1"/>
  <c r="K157" i="1"/>
  <c r="S156" i="1"/>
  <c r="R156" i="1"/>
  <c r="P156" i="1"/>
  <c r="O156" i="1"/>
  <c r="N156" i="1"/>
  <c r="K156" i="1"/>
  <c r="S155" i="1"/>
  <c r="R155" i="1"/>
  <c r="P155" i="1"/>
  <c r="O155" i="1"/>
  <c r="N155" i="1"/>
  <c r="K155" i="1"/>
  <c r="S154" i="1"/>
  <c r="R154" i="1"/>
  <c r="P154" i="1"/>
  <c r="O154" i="1"/>
  <c r="N154" i="1"/>
  <c r="K154" i="1"/>
  <c r="S153" i="1"/>
  <c r="R153" i="1"/>
  <c r="P153" i="1"/>
  <c r="O153" i="1"/>
  <c r="N153" i="1"/>
  <c r="S152" i="1"/>
  <c r="R152" i="1"/>
  <c r="P152" i="1"/>
  <c r="O152" i="1"/>
  <c r="N152" i="1"/>
  <c r="K152" i="1"/>
  <c r="S151" i="1"/>
  <c r="R151" i="1"/>
  <c r="P151" i="1"/>
  <c r="O151" i="1"/>
  <c r="N151" i="1"/>
  <c r="K151" i="1"/>
  <c r="S150" i="1"/>
  <c r="R150" i="1"/>
  <c r="P150" i="1"/>
  <c r="O150" i="1"/>
  <c r="N150" i="1"/>
  <c r="K150" i="1"/>
  <c r="S149" i="1"/>
  <c r="R149" i="1"/>
  <c r="P149" i="1"/>
  <c r="O149" i="1"/>
  <c r="N149" i="1"/>
  <c r="K149" i="1"/>
  <c r="S148" i="1"/>
  <c r="R148" i="1"/>
  <c r="P148" i="1"/>
  <c r="O148" i="1"/>
  <c r="N148" i="1"/>
  <c r="K148" i="1"/>
  <c r="S147" i="1"/>
  <c r="R147" i="1"/>
  <c r="P147" i="1"/>
  <c r="O147" i="1"/>
  <c r="N147" i="1"/>
  <c r="K147" i="1"/>
  <c r="S146" i="1"/>
  <c r="R146" i="1"/>
  <c r="P146" i="1"/>
  <c r="O146" i="1"/>
  <c r="N146" i="1"/>
  <c r="K146" i="1"/>
  <c r="S145" i="1"/>
  <c r="R145" i="1"/>
  <c r="P145" i="1"/>
  <c r="O145" i="1"/>
  <c r="N145" i="1"/>
  <c r="K145" i="1"/>
  <c r="S144" i="1"/>
  <c r="R144" i="1"/>
  <c r="P144" i="1"/>
  <c r="O144" i="1"/>
  <c r="N144" i="1"/>
  <c r="K144" i="1"/>
  <c r="S143" i="1"/>
  <c r="R143" i="1"/>
  <c r="P143" i="1"/>
  <c r="O143" i="1"/>
  <c r="N143" i="1"/>
  <c r="K143" i="1"/>
  <c r="S142" i="1"/>
  <c r="R142" i="1"/>
  <c r="P142" i="1"/>
  <c r="O142" i="1"/>
  <c r="N142" i="1"/>
  <c r="K142" i="1"/>
  <c r="S141" i="1"/>
  <c r="R141" i="1"/>
  <c r="P141" i="1"/>
  <c r="O141" i="1"/>
  <c r="N141" i="1"/>
  <c r="K141" i="1"/>
  <c r="S140" i="1"/>
  <c r="R140" i="1"/>
  <c r="P140" i="1"/>
  <c r="O140" i="1"/>
  <c r="N140" i="1"/>
  <c r="K140" i="1"/>
  <c r="S139" i="1"/>
  <c r="R139" i="1"/>
  <c r="P139" i="1"/>
  <c r="O139" i="1"/>
  <c r="N139" i="1"/>
  <c r="K139" i="1"/>
  <c r="S138" i="1"/>
  <c r="R138" i="1"/>
  <c r="P138" i="1"/>
  <c r="O138" i="1"/>
  <c r="N138" i="1"/>
  <c r="K138" i="1"/>
  <c r="S137" i="1"/>
  <c r="R137" i="1"/>
  <c r="P137" i="1"/>
  <c r="O137" i="1"/>
  <c r="N137" i="1"/>
  <c r="K137" i="1"/>
  <c r="S136" i="1"/>
  <c r="R136" i="1"/>
  <c r="P136" i="1"/>
  <c r="O136" i="1"/>
  <c r="N136" i="1"/>
  <c r="K136" i="1"/>
  <c r="S135" i="1"/>
  <c r="R135" i="1"/>
  <c r="P135" i="1"/>
  <c r="O135" i="1"/>
  <c r="N135" i="1"/>
  <c r="K135" i="1"/>
  <c r="S134" i="1"/>
  <c r="R134" i="1"/>
  <c r="P134" i="1"/>
  <c r="O134" i="1"/>
  <c r="N134" i="1"/>
  <c r="K134" i="1"/>
  <c r="S133" i="1"/>
  <c r="R133" i="1"/>
  <c r="P133" i="1"/>
  <c r="O133" i="1"/>
  <c r="N133" i="1"/>
  <c r="K133" i="1"/>
  <c r="S132" i="1"/>
  <c r="R132" i="1"/>
  <c r="P132" i="1"/>
  <c r="O132" i="1"/>
  <c r="N132" i="1"/>
  <c r="K132" i="1"/>
  <c r="S131" i="1"/>
  <c r="R131" i="1"/>
  <c r="P131" i="1"/>
  <c r="O131" i="1"/>
  <c r="N131" i="1"/>
  <c r="K131" i="1"/>
  <c r="S130" i="1"/>
  <c r="R130" i="1"/>
  <c r="P130" i="1"/>
  <c r="O130" i="1"/>
  <c r="N130" i="1"/>
  <c r="K130" i="1"/>
  <c r="S129" i="1"/>
  <c r="R129" i="1"/>
  <c r="P129" i="1"/>
  <c r="O129" i="1"/>
  <c r="N129" i="1"/>
  <c r="K129" i="1"/>
  <c r="S128" i="1"/>
  <c r="R128" i="1"/>
  <c r="P128" i="1"/>
  <c r="O128" i="1"/>
  <c r="N128" i="1"/>
  <c r="S127" i="1"/>
  <c r="R127" i="1"/>
  <c r="P127" i="1"/>
  <c r="O127" i="1"/>
  <c r="N127" i="1"/>
  <c r="K127" i="1"/>
  <c r="S126" i="1"/>
  <c r="R126" i="1"/>
  <c r="P126" i="1"/>
  <c r="O126" i="1"/>
  <c r="N126" i="1"/>
  <c r="K126" i="1"/>
  <c r="S125" i="1"/>
  <c r="R125" i="1"/>
  <c r="P125" i="1"/>
  <c r="O125" i="1"/>
  <c r="N125" i="1"/>
  <c r="K125" i="1"/>
  <c r="S124" i="1"/>
  <c r="R124" i="1"/>
  <c r="P124" i="1"/>
  <c r="O124" i="1"/>
  <c r="N124" i="1"/>
  <c r="K124" i="1"/>
  <c r="S123" i="1"/>
  <c r="R123" i="1"/>
  <c r="P123" i="1"/>
  <c r="O123" i="1"/>
  <c r="N123" i="1"/>
  <c r="K123" i="1"/>
  <c r="S122" i="1"/>
  <c r="R122" i="1"/>
  <c r="P122" i="1"/>
  <c r="O122" i="1"/>
  <c r="N122" i="1"/>
  <c r="K122" i="1"/>
  <c r="S121" i="1"/>
  <c r="R121" i="1"/>
  <c r="P121" i="1"/>
  <c r="O121" i="1"/>
  <c r="N121" i="1"/>
  <c r="K121" i="1"/>
  <c r="S120" i="1"/>
  <c r="R120" i="1"/>
  <c r="P120" i="1"/>
  <c r="O120" i="1"/>
  <c r="N120" i="1"/>
  <c r="K120" i="1"/>
  <c r="S119" i="1"/>
  <c r="R119" i="1"/>
  <c r="P119" i="1"/>
  <c r="O119" i="1"/>
  <c r="N119" i="1"/>
  <c r="K119" i="1"/>
  <c r="S118" i="1"/>
  <c r="R118" i="1"/>
  <c r="P118" i="1"/>
  <c r="O118" i="1"/>
  <c r="N118" i="1"/>
  <c r="K118" i="1"/>
  <c r="S117" i="1"/>
  <c r="R117" i="1"/>
  <c r="P117" i="1"/>
  <c r="O117" i="1"/>
  <c r="N117" i="1"/>
  <c r="K117" i="1"/>
  <c r="S116" i="1"/>
  <c r="R116" i="1"/>
  <c r="P116" i="1"/>
  <c r="O116" i="1"/>
  <c r="N116" i="1"/>
  <c r="K116" i="1"/>
  <c r="S115" i="1"/>
  <c r="R115" i="1"/>
  <c r="P115" i="1"/>
  <c r="O115" i="1"/>
  <c r="N115" i="1"/>
  <c r="K115" i="1"/>
  <c r="S114" i="1"/>
  <c r="R114" i="1"/>
  <c r="P114" i="1"/>
  <c r="O114" i="1"/>
  <c r="N114" i="1"/>
  <c r="K114" i="1"/>
  <c r="S113" i="1"/>
  <c r="R113" i="1"/>
  <c r="P113" i="1"/>
  <c r="O113" i="1"/>
  <c r="N113" i="1"/>
  <c r="K113" i="1"/>
  <c r="S112" i="1"/>
  <c r="R112" i="1"/>
  <c r="P112" i="1"/>
  <c r="O112" i="1"/>
  <c r="N112" i="1"/>
  <c r="K112" i="1"/>
  <c r="S111" i="1"/>
  <c r="R111" i="1"/>
  <c r="P111" i="1"/>
  <c r="O111" i="1"/>
  <c r="N111" i="1"/>
  <c r="K111" i="1"/>
  <c r="S110" i="1"/>
  <c r="R110" i="1"/>
  <c r="P110" i="1"/>
  <c r="O110" i="1"/>
  <c r="N110" i="1"/>
  <c r="K110" i="1"/>
  <c r="S109" i="1"/>
  <c r="R109" i="1"/>
  <c r="P109" i="1"/>
  <c r="O109" i="1"/>
  <c r="N109" i="1"/>
  <c r="K109" i="1"/>
  <c r="S108" i="1"/>
  <c r="R108" i="1"/>
  <c r="P108" i="1"/>
  <c r="O108" i="1"/>
  <c r="N108" i="1"/>
  <c r="K108" i="1"/>
  <c r="S107" i="1"/>
  <c r="R107" i="1"/>
  <c r="P107" i="1"/>
  <c r="O107" i="1"/>
  <c r="N107" i="1"/>
  <c r="K107" i="1"/>
  <c r="S106" i="1"/>
  <c r="R106" i="1"/>
  <c r="P106" i="1"/>
  <c r="O106" i="1"/>
  <c r="N106" i="1"/>
  <c r="K106" i="1"/>
  <c r="S105" i="1"/>
  <c r="R105" i="1"/>
  <c r="P105" i="1"/>
  <c r="O105" i="1"/>
  <c r="N105" i="1"/>
  <c r="K105" i="1"/>
  <c r="S104" i="1"/>
  <c r="R104" i="1"/>
  <c r="P104" i="1"/>
  <c r="O104" i="1"/>
  <c r="N104" i="1"/>
  <c r="S103" i="1"/>
  <c r="R103" i="1"/>
  <c r="P103" i="1"/>
  <c r="O103" i="1"/>
  <c r="N103" i="1"/>
  <c r="K103" i="1"/>
  <c r="S102" i="1"/>
  <c r="R102" i="1"/>
  <c r="P102" i="1"/>
  <c r="O102" i="1"/>
  <c r="N102" i="1"/>
  <c r="K102" i="1"/>
  <c r="S101" i="1"/>
  <c r="R101" i="1"/>
  <c r="P101" i="1"/>
  <c r="O101" i="1"/>
  <c r="N101" i="1"/>
  <c r="K101" i="1"/>
  <c r="S100" i="1"/>
  <c r="R100" i="1"/>
  <c r="P100" i="1"/>
  <c r="O100" i="1"/>
  <c r="N100" i="1"/>
  <c r="K100" i="1"/>
  <c r="S99" i="1"/>
  <c r="R99" i="1"/>
  <c r="P99" i="1"/>
  <c r="O99" i="1"/>
  <c r="N99" i="1"/>
  <c r="K99" i="1"/>
  <c r="S98" i="1"/>
  <c r="R98" i="1"/>
  <c r="P98" i="1"/>
  <c r="O98" i="1"/>
  <c r="N98" i="1"/>
  <c r="K98" i="1"/>
  <c r="S97" i="1"/>
  <c r="R97" i="1"/>
  <c r="P97" i="1"/>
  <c r="O97" i="1"/>
  <c r="N97" i="1"/>
  <c r="K97" i="1"/>
  <c r="S96" i="1"/>
  <c r="R96" i="1"/>
  <c r="P96" i="1"/>
  <c r="O96" i="1"/>
  <c r="N96" i="1"/>
  <c r="K96" i="1"/>
  <c r="S95" i="1"/>
  <c r="R95" i="1"/>
  <c r="P95" i="1"/>
  <c r="O95" i="1"/>
  <c r="N95" i="1"/>
  <c r="K95" i="1"/>
  <c r="S94" i="1"/>
  <c r="R94" i="1"/>
  <c r="P94" i="1"/>
  <c r="O94" i="1"/>
  <c r="N94" i="1"/>
  <c r="K94" i="1"/>
  <c r="S93" i="1"/>
  <c r="R93" i="1"/>
  <c r="P93" i="1"/>
  <c r="O93" i="1"/>
  <c r="N93" i="1"/>
  <c r="K93" i="1"/>
  <c r="S92" i="1"/>
  <c r="R92" i="1"/>
  <c r="P92" i="1"/>
  <c r="O92" i="1"/>
  <c r="N92" i="1"/>
  <c r="K92" i="1"/>
  <c r="S91" i="1"/>
  <c r="R91" i="1"/>
  <c r="P91" i="1"/>
  <c r="O91" i="1"/>
  <c r="N91" i="1"/>
  <c r="K91" i="1"/>
  <c r="S90" i="1"/>
  <c r="R90" i="1"/>
  <c r="P90" i="1"/>
  <c r="O90" i="1"/>
  <c r="N90" i="1"/>
  <c r="K90" i="1"/>
  <c r="S89" i="1"/>
  <c r="R89" i="1"/>
  <c r="P89" i="1"/>
  <c r="O89" i="1"/>
  <c r="N89" i="1"/>
  <c r="K89" i="1"/>
  <c r="S88" i="1"/>
  <c r="R88" i="1"/>
  <c r="P88" i="1"/>
  <c r="O88" i="1"/>
  <c r="N88" i="1"/>
  <c r="K88" i="1"/>
  <c r="S87" i="1"/>
  <c r="R87" i="1"/>
  <c r="P87" i="1"/>
  <c r="O87" i="1"/>
  <c r="N87" i="1"/>
  <c r="K87" i="1"/>
  <c r="S86" i="1"/>
  <c r="R86" i="1"/>
  <c r="P86" i="1"/>
  <c r="O86" i="1"/>
  <c r="N86" i="1"/>
  <c r="K86" i="1"/>
  <c r="S85" i="1"/>
  <c r="R85" i="1"/>
  <c r="P85" i="1"/>
  <c r="O85" i="1"/>
  <c r="N85" i="1"/>
  <c r="K85" i="1"/>
  <c r="S84" i="1"/>
  <c r="R84" i="1"/>
  <c r="P84" i="1"/>
  <c r="O84" i="1"/>
  <c r="N84" i="1"/>
  <c r="K84" i="1"/>
  <c r="S83" i="1"/>
  <c r="R83" i="1"/>
  <c r="P83" i="1"/>
  <c r="O83" i="1"/>
  <c r="N83" i="1"/>
  <c r="S82" i="1"/>
  <c r="R82" i="1"/>
  <c r="P82" i="1"/>
  <c r="O82" i="1"/>
  <c r="N82" i="1"/>
  <c r="K82" i="1"/>
  <c r="S81" i="1"/>
  <c r="R81" i="1"/>
  <c r="P81" i="1"/>
  <c r="O81" i="1"/>
  <c r="N81" i="1"/>
  <c r="K81" i="1"/>
  <c r="S80" i="1"/>
  <c r="R80" i="1"/>
  <c r="P80" i="1"/>
  <c r="O80" i="1"/>
  <c r="N80" i="1"/>
  <c r="K80" i="1"/>
  <c r="S79" i="1"/>
  <c r="R79" i="1"/>
  <c r="P79" i="1"/>
  <c r="O79" i="1"/>
  <c r="N79" i="1"/>
  <c r="K79" i="1"/>
  <c r="S78" i="1"/>
  <c r="R78" i="1"/>
  <c r="P78" i="1"/>
  <c r="O78" i="1"/>
  <c r="N78" i="1"/>
  <c r="K78" i="1"/>
  <c r="S77" i="1"/>
  <c r="R77" i="1"/>
  <c r="P77" i="1"/>
  <c r="O77" i="1"/>
  <c r="N77" i="1"/>
  <c r="K77" i="1"/>
  <c r="S76" i="1"/>
  <c r="R76" i="1"/>
  <c r="P76" i="1"/>
  <c r="O76" i="1"/>
  <c r="N76" i="1"/>
  <c r="K76" i="1"/>
  <c r="S75" i="1"/>
  <c r="R75" i="1"/>
  <c r="P75" i="1"/>
  <c r="O75" i="1"/>
  <c r="N75" i="1"/>
  <c r="K75" i="1"/>
  <c r="S74" i="1"/>
  <c r="R74" i="1"/>
  <c r="P74" i="1"/>
  <c r="O74" i="1"/>
  <c r="N74" i="1"/>
  <c r="K74" i="1"/>
  <c r="S73" i="1"/>
  <c r="R73" i="1"/>
  <c r="P73" i="1"/>
  <c r="O73" i="1"/>
  <c r="N73" i="1"/>
  <c r="K73" i="1"/>
  <c r="S72" i="1"/>
  <c r="R72" i="1"/>
  <c r="P72" i="1"/>
  <c r="O72" i="1"/>
  <c r="N72" i="1"/>
  <c r="K72" i="1"/>
  <c r="S71" i="1"/>
  <c r="R71" i="1"/>
  <c r="P71" i="1"/>
  <c r="O71" i="1"/>
  <c r="N71" i="1"/>
  <c r="K71" i="1"/>
  <c r="S70" i="1"/>
  <c r="R70" i="1"/>
  <c r="P70" i="1"/>
  <c r="O70" i="1"/>
  <c r="N70" i="1"/>
  <c r="K70" i="1"/>
  <c r="S69" i="1"/>
  <c r="R69" i="1"/>
  <c r="P69" i="1"/>
  <c r="O69" i="1"/>
  <c r="N69" i="1"/>
  <c r="K69" i="1"/>
  <c r="S68" i="1"/>
  <c r="R68" i="1"/>
  <c r="P68" i="1"/>
  <c r="O68" i="1"/>
  <c r="N68" i="1"/>
  <c r="K68" i="1"/>
  <c r="S67" i="1"/>
  <c r="R67" i="1"/>
  <c r="P67" i="1"/>
  <c r="O67" i="1"/>
  <c r="N67" i="1"/>
  <c r="K67" i="1"/>
  <c r="S66" i="1"/>
  <c r="R66" i="1"/>
  <c r="P66" i="1"/>
  <c r="O66" i="1"/>
  <c r="N66" i="1"/>
  <c r="K66" i="1"/>
  <c r="S65" i="1"/>
  <c r="R65" i="1"/>
  <c r="P65" i="1"/>
  <c r="O65" i="1"/>
  <c r="N65" i="1"/>
  <c r="K65" i="1"/>
  <c r="S64" i="1"/>
  <c r="R64" i="1"/>
  <c r="P64" i="1"/>
  <c r="O64" i="1"/>
  <c r="N64" i="1"/>
  <c r="K64" i="1"/>
  <c r="S63" i="1"/>
  <c r="R63" i="1"/>
  <c r="P63" i="1"/>
  <c r="O63" i="1"/>
  <c r="N63" i="1"/>
  <c r="K63" i="1"/>
  <c r="S62" i="1"/>
  <c r="R62" i="1"/>
  <c r="P62" i="1"/>
  <c r="O62" i="1"/>
  <c r="N62" i="1"/>
  <c r="K62" i="1"/>
  <c r="S61" i="1"/>
  <c r="R61" i="1"/>
  <c r="P61" i="1"/>
  <c r="O61" i="1"/>
  <c r="N61" i="1"/>
  <c r="K61" i="1"/>
  <c r="S60" i="1"/>
  <c r="R60" i="1"/>
  <c r="P60" i="1"/>
  <c r="O60" i="1"/>
  <c r="N60" i="1"/>
  <c r="K60" i="1"/>
  <c r="S59" i="1"/>
  <c r="R59" i="1"/>
  <c r="P59" i="1"/>
  <c r="O59" i="1"/>
  <c r="N59" i="1"/>
  <c r="K59" i="1"/>
  <c r="S58" i="1"/>
  <c r="R58" i="1"/>
  <c r="P58" i="1"/>
  <c r="O58" i="1"/>
  <c r="N58" i="1"/>
  <c r="S57" i="1"/>
  <c r="R57" i="1"/>
  <c r="P57" i="1"/>
  <c r="O57" i="1"/>
  <c r="N57" i="1"/>
  <c r="K57" i="1"/>
  <c r="S56" i="1"/>
  <c r="R56" i="1"/>
  <c r="P56" i="1"/>
  <c r="O56" i="1"/>
  <c r="N56" i="1"/>
  <c r="K56" i="1"/>
  <c r="S55" i="1"/>
  <c r="R55" i="1"/>
  <c r="P55" i="1"/>
  <c r="O55" i="1"/>
  <c r="N55" i="1"/>
  <c r="K55" i="1"/>
  <c r="S54" i="1"/>
  <c r="R54" i="1"/>
  <c r="P54" i="1"/>
  <c r="O54" i="1"/>
  <c r="N54" i="1"/>
  <c r="K54" i="1"/>
  <c r="S53" i="1"/>
  <c r="R53" i="1"/>
  <c r="P53" i="1"/>
  <c r="O53" i="1"/>
  <c r="N53" i="1"/>
  <c r="K53" i="1"/>
  <c r="S52" i="1"/>
  <c r="R52" i="1"/>
  <c r="P52" i="1"/>
  <c r="O52" i="1"/>
  <c r="N52" i="1"/>
  <c r="K52" i="1"/>
  <c r="S51" i="1"/>
  <c r="R51" i="1"/>
  <c r="P51" i="1"/>
  <c r="O51" i="1"/>
  <c r="N51" i="1"/>
  <c r="K51" i="1"/>
  <c r="S50" i="1"/>
  <c r="R50" i="1"/>
  <c r="P50" i="1"/>
  <c r="O50" i="1"/>
  <c r="N50" i="1"/>
  <c r="K50" i="1"/>
  <c r="S49" i="1"/>
  <c r="R49" i="1"/>
  <c r="P49" i="1"/>
  <c r="O49" i="1"/>
  <c r="N49" i="1"/>
  <c r="K49" i="1"/>
  <c r="S48" i="1"/>
  <c r="R48" i="1"/>
  <c r="P48" i="1"/>
  <c r="O48" i="1"/>
  <c r="N48" i="1"/>
  <c r="K48" i="1"/>
  <c r="S47" i="1"/>
  <c r="R47" i="1"/>
  <c r="P47" i="1"/>
  <c r="O47" i="1"/>
  <c r="N47" i="1"/>
  <c r="K47" i="1"/>
  <c r="S46" i="1"/>
  <c r="R46" i="1"/>
  <c r="P46" i="1"/>
  <c r="O46" i="1"/>
  <c r="N46" i="1"/>
  <c r="K46" i="1"/>
  <c r="S45" i="1"/>
  <c r="R45" i="1"/>
  <c r="P45" i="1"/>
  <c r="O45" i="1"/>
  <c r="N45" i="1"/>
  <c r="K45" i="1"/>
  <c r="S44" i="1"/>
  <c r="R44" i="1"/>
  <c r="P44" i="1"/>
  <c r="O44" i="1"/>
  <c r="N44" i="1"/>
  <c r="K44" i="1"/>
  <c r="S43" i="1"/>
  <c r="R43" i="1"/>
  <c r="P43" i="1"/>
  <c r="O43" i="1"/>
  <c r="N43" i="1"/>
  <c r="K43" i="1"/>
  <c r="S42" i="1"/>
  <c r="R42" i="1"/>
  <c r="P42" i="1"/>
  <c r="O42" i="1"/>
  <c r="N42" i="1"/>
  <c r="K42" i="1"/>
  <c r="S41" i="1"/>
  <c r="R41" i="1"/>
  <c r="P41" i="1"/>
  <c r="O41" i="1"/>
  <c r="N41" i="1"/>
  <c r="K41" i="1"/>
  <c r="S40" i="1"/>
  <c r="R40" i="1"/>
  <c r="P40" i="1"/>
  <c r="O40" i="1"/>
  <c r="N40" i="1"/>
  <c r="K40" i="1"/>
  <c r="S39" i="1"/>
  <c r="R39" i="1"/>
  <c r="P39" i="1"/>
  <c r="O39" i="1"/>
  <c r="N39" i="1"/>
  <c r="K39" i="1"/>
  <c r="S38" i="1"/>
  <c r="R38" i="1"/>
  <c r="P38" i="1"/>
  <c r="O38" i="1"/>
  <c r="N38" i="1"/>
  <c r="K38" i="1"/>
  <c r="S37" i="1"/>
  <c r="R37" i="1"/>
  <c r="P37" i="1"/>
  <c r="O37" i="1"/>
  <c r="N37" i="1"/>
  <c r="K37" i="1"/>
  <c r="S36" i="1"/>
  <c r="R36" i="1"/>
  <c r="P36" i="1"/>
  <c r="O36" i="1"/>
  <c r="N36" i="1"/>
  <c r="K36" i="1"/>
  <c r="S35" i="1"/>
  <c r="R35" i="1"/>
  <c r="P35" i="1"/>
  <c r="O35" i="1"/>
  <c r="N35" i="1"/>
  <c r="K35" i="1"/>
  <c r="S34" i="1"/>
  <c r="R34" i="1"/>
  <c r="P34" i="1"/>
  <c r="O34" i="1"/>
  <c r="N34" i="1"/>
  <c r="K34" i="1"/>
  <c r="S33" i="1"/>
  <c r="R33" i="1"/>
  <c r="P33" i="1"/>
  <c r="O33" i="1"/>
  <c r="N33" i="1"/>
  <c r="K33" i="1"/>
  <c r="S32" i="1"/>
  <c r="R32" i="1"/>
  <c r="P32" i="1"/>
  <c r="O32" i="1"/>
  <c r="N32" i="1"/>
  <c r="K32" i="1"/>
  <c r="S31" i="1"/>
  <c r="R31" i="1"/>
  <c r="P31" i="1"/>
  <c r="O31" i="1"/>
  <c r="N31" i="1"/>
  <c r="S30" i="1"/>
  <c r="R30" i="1"/>
  <c r="P30" i="1"/>
  <c r="O30" i="1"/>
  <c r="N30" i="1"/>
  <c r="D30" i="1"/>
  <c r="S29" i="1"/>
  <c r="R29" i="1"/>
  <c r="P29" i="1"/>
  <c r="O29" i="1"/>
  <c r="N29" i="1"/>
  <c r="D29" i="1"/>
  <c r="S28" i="1"/>
  <c r="R28" i="1"/>
  <c r="P28" i="1"/>
  <c r="O28" i="1"/>
  <c r="N28" i="1"/>
  <c r="K28" i="1"/>
  <c r="S27" i="1"/>
  <c r="R27" i="1"/>
  <c r="P27" i="1"/>
  <c r="O27" i="1"/>
  <c r="N27" i="1"/>
  <c r="K27" i="1"/>
  <c r="S26" i="1"/>
  <c r="R26" i="1"/>
  <c r="P26" i="1"/>
  <c r="O26" i="1"/>
  <c r="N26" i="1"/>
  <c r="K26" i="1"/>
  <c r="S25" i="1"/>
  <c r="R25" i="1"/>
  <c r="P25" i="1"/>
  <c r="O25" i="1"/>
  <c r="N25" i="1"/>
  <c r="K25" i="1"/>
  <c r="S24" i="1"/>
  <c r="R24" i="1"/>
  <c r="P24" i="1"/>
  <c r="O24" i="1"/>
  <c r="N24" i="1"/>
  <c r="K24" i="1"/>
  <c r="S23" i="1"/>
  <c r="R23" i="1"/>
  <c r="P23" i="1"/>
  <c r="O23" i="1"/>
  <c r="N23" i="1"/>
  <c r="H23" i="1"/>
  <c r="D23" i="1"/>
  <c r="S22" i="1"/>
  <c r="R22" i="1"/>
  <c r="P22" i="1"/>
  <c r="O22" i="1"/>
  <c r="N22" i="1"/>
  <c r="H22" i="1"/>
  <c r="S21" i="1"/>
  <c r="R21" i="1"/>
  <c r="P21" i="1"/>
  <c r="O21" i="1"/>
  <c r="N21" i="1"/>
  <c r="K21" i="1"/>
  <c r="S20" i="1"/>
  <c r="R20" i="1"/>
  <c r="P20" i="1"/>
  <c r="O20" i="1"/>
  <c r="N20" i="1"/>
  <c r="K20" i="1"/>
  <c r="S19" i="1"/>
  <c r="R19" i="1"/>
  <c r="P19" i="1"/>
  <c r="O19" i="1"/>
  <c r="N19" i="1"/>
  <c r="D19" i="1"/>
  <c r="S18" i="1"/>
  <c r="R18" i="1"/>
  <c r="P18" i="1"/>
  <c r="O18" i="1"/>
  <c r="N18" i="1"/>
  <c r="K18" i="1"/>
  <c r="S17" i="1"/>
  <c r="R17" i="1"/>
  <c r="P17" i="1"/>
  <c r="O17" i="1"/>
  <c r="N17" i="1"/>
  <c r="K17" i="1"/>
  <c r="S16" i="1"/>
  <c r="R16" i="1"/>
  <c r="P16" i="1"/>
  <c r="O16" i="1"/>
  <c r="N16" i="1"/>
  <c r="K16" i="1"/>
  <c r="S15" i="1"/>
  <c r="R15" i="1"/>
  <c r="P15" i="1"/>
  <c r="O15" i="1"/>
  <c r="N15" i="1"/>
  <c r="H15" i="1"/>
  <c r="S14" i="1"/>
  <c r="R14" i="1"/>
  <c r="P14" i="1"/>
  <c r="O14" i="1"/>
  <c r="N14" i="1"/>
  <c r="K14" i="1"/>
  <c r="S13" i="1"/>
  <c r="R13" i="1"/>
  <c r="P13" i="1"/>
  <c r="O13" i="1"/>
  <c r="N13" i="1"/>
  <c r="K13" i="1"/>
  <c r="S12" i="1"/>
  <c r="R12" i="1"/>
  <c r="P12" i="1"/>
  <c r="O12" i="1"/>
  <c r="N12" i="1"/>
  <c r="D12" i="1"/>
  <c r="S11" i="1"/>
  <c r="R11" i="1"/>
  <c r="P11" i="1"/>
  <c r="O11" i="1"/>
  <c r="N11" i="1"/>
  <c r="K11" i="1"/>
  <c r="S10" i="1"/>
  <c r="R10" i="1"/>
  <c r="P10" i="1"/>
  <c r="O10" i="1"/>
  <c r="N10" i="1"/>
  <c r="K10" i="1"/>
  <c r="S9" i="1"/>
  <c r="R9" i="1"/>
  <c r="P9" i="1"/>
  <c r="O9" i="1"/>
  <c r="N9" i="1"/>
  <c r="H9" i="1"/>
  <c r="D9" i="1"/>
  <c r="S8" i="1"/>
  <c r="R8" i="1"/>
  <c r="P8" i="1"/>
  <c r="O8" i="1"/>
  <c r="N8" i="1"/>
  <c r="K8" i="1"/>
  <c r="S7" i="1"/>
  <c r="R7" i="1"/>
  <c r="P7" i="1"/>
  <c r="O7" i="1"/>
  <c r="N7" i="1"/>
  <c r="D7" i="1"/>
  <c r="S6" i="1"/>
  <c r="R6" i="1"/>
  <c r="P6" i="1"/>
  <c r="O6" i="1"/>
  <c r="N6" i="1"/>
  <c r="D6" i="1"/>
  <c r="D171" i="1" l="1"/>
  <c r="M6" i="1"/>
  <c r="K6" i="1"/>
  <c r="M7" i="1"/>
  <c r="K7" i="1"/>
  <c r="M9" i="1"/>
  <c r="K9" i="1"/>
  <c r="H171" i="1"/>
  <c r="Q9" i="1"/>
  <c r="M12" i="1"/>
  <c r="K12" i="1"/>
  <c r="Q15" i="1"/>
  <c r="K15" i="1"/>
  <c r="M19" i="1"/>
  <c r="K19" i="1"/>
  <c r="Q22" i="1"/>
  <c r="K22" i="1"/>
  <c r="M23" i="1"/>
  <c r="K23" i="1"/>
  <c r="Q23" i="1"/>
  <c r="M29" i="1"/>
  <c r="K29" i="1"/>
  <c r="M30" i="1"/>
  <c r="K30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5" i="1"/>
  <c r="N174" i="1"/>
  <c r="N173" i="1"/>
  <c r="N172" i="1"/>
  <c r="N171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5" i="1"/>
  <c r="O174" i="1"/>
  <c r="O173" i="1"/>
  <c r="O172" i="1"/>
  <c r="O171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5" i="1"/>
  <c r="P174" i="1"/>
  <c r="P173" i="1"/>
  <c r="P172" i="1"/>
  <c r="P171" i="1"/>
  <c r="M176" i="1"/>
  <c r="E190" i="1"/>
  <c r="E192" i="1" s="1"/>
  <c r="N176" i="1"/>
  <c r="F190" i="1"/>
  <c r="F192" i="1" s="1"/>
  <c r="O176" i="1"/>
  <c r="G190" i="1"/>
  <c r="G192" i="1" s="1"/>
  <c r="P176" i="1"/>
  <c r="H190" i="1"/>
  <c r="H192" i="1" s="1"/>
  <c r="Q176" i="1"/>
  <c r="I190" i="1"/>
  <c r="I192" i="1" s="1"/>
  <c r="R176" i="1"/>
  <c r="J190" i="1"/>
  <c r="J192" i="1" s="1"/>
  <c r="S176" i="1"/>
  <c r="D189" i="1"/>
  <c r="M186" i="1"/>
  <c r="N189" i="1"/>
  <c r="O189" i="1"/>
  <c r="P189" i="1"/>
  <c r="Q189" i="1"/>
  <c r="M189" i="1" l="1"/>
  <c r="D190" i="1"/>
  <c r="D192" i="1" s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1" i="1"/>
  <c r="Q20" i="1"/>
  <c r="Q19" i="1"/>
  <c r="Q18" i="1"/>
  <c r="Q17" i="1"/>
  <c r="Q16" i="1"/>
  <c r="Q14" i="1"/>
  <c r="Q13" i="1"/>
  <c r="Q12" i="1"/>
  <c r="Q11" i="1"/>
  <c r="Q10" i="1"/>
  <c r="Q8" i="1"/>
  <c r="Q7" i="1"/>
  <c r="Q6" i="1"/>
  <c r="K171" i="1"/>
  <c r="K190" i="1" s="1"/>
  <c r="K192" i="1" s="1"/>
  <c r="K196" i="1" s="1"/>
  <c r="M188" i="1"/>
  <c r="M187" i="1"/>
  <c r="M185" i="1"/>
  <c r="M184" i="1"/>
  <c r="M183" i="1"/>
  <c r="M182" i="1"/>
  <c r="M181" i="1"/>
  <c r="M180" i="1"/>
  <c r="M179" i="1"/>
  <c r="M178" i="1"/>
  <c r="M177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28" i="1"/>
  <c r="M27" i="1"/>
  <c r="M26" i="1"/>
  <c r="M25" i="1"/>
  <c r="M24" i="1"/>
  <c r="M22" i="1"/>
  <c r="M21" i="1"/>
  <c r="M20" i="1"/>
  <c r="M18" i="1"/>
  <c r="M17" i="1"/>
  <c r="M16" i="1"/>
  <c r="M15" i="1"/>
  <c r="M14" i="1"/>
  <c r="M13" i="1"/>
  <c r="M11" i="1"/>
  <c r="M10" i="1"/>
  <c r="M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Ian Lloyd</author>
    <author>hfc-ianl</author>
  </authors>
  <commentList>
    <comment ref="B18" authorId="0" shapeId="0" xr:uid="{AAE96C6F-4DD7-4354-842E-F7CBBBA34802}">
      <text>
        <r>
          <rPr>
            <b/>
            <sz val="9"/>
            <color indexed="81"/>
            <rFont val="Tahoma"/>
            <family val="2"/>
          </rPr>
          <t>Ian Lloyd:</t>
        </r>
        <r>
          <rPr>
            <sz val="9"/>
            <color indexed="81"/>
            <rFont val="Tahoma"/>
            <family val="2"/>
          </rPr>
          <t xml:space="preserve">
01.11.20 Mid Wales name change</t>
        </r>
      </text>
    </comment>
    <comment ref="B61" authorId="1" shapeId="0" xr:uid="{66C8B480-A023-4C94-AFB2-E16EE2F74297}">
      <text>
        <r>
          <rPr>
            <b/>
            <sz val="9"/>
            <color indexed="81"/>
            <rFont val="Tahoma"/>
            <family val="2"/>
          </rPr>
          <t>hfc-ianl:</t>
        </r>
        <r>
          <rPr>
            <sz val="9"/>
            <color indexed="81"/>
            <rFont val="Tahoma"/>
            <family val="2"/>
          </rPr>
          <t xml:space="preserve">
27.11.15 Name Change
</t>
        </r>
      </text>
    </comment>
    <comment ref="B63" authorId="1" shapeId="0" xr:uid="{219F636F-08B7-4843-9345-D05896AEA74F}">
      <text>
        <r>
          <rPr>
            <b/>
            <sz val="9"/>
            <color indexed="81"/>
            <rFont val="Tahoma"/>
            <family val="2"/>
          </rPr>
          <t>hfc-ianl:</t>
        </r>
        <r>
          <rPr>
            <sz val="9"/>
            <color indexed="81"/>
            <rFont val="Tahoma"/>
            <family val="2"/>
          </rPr>
          <t xml:space="preserve">
name change on 18.06.15
</t>
        </r>
      </text>
    </comment>
  </commentList>
</comments>
</file>

<file path=xl/sharedStrings.xml><?xml version="1.0" encoding="utf-8"?>
<sst xmlns="http://schemas.openxmlformats.org/spreadsheetml/2006/main" count="455" uniqueCount="203">
  <si>
    <t>THFC Group Loans</t>
  </si>
  <si>
    <t>Association borrower (legal entity)</t>
  </si>
  <si>
    <t>Area</t>
  </si>
  <si>
    <t>The Housing Finance Corp Limited Loans 
£000</t>
  </si>
  <si>
    <t>Blend Funding Plc Loans 
£000</t>
  </si>
  <si>
    <t>T.H.F.C 
(Indexed 2) 
Limited 
Loans 
£000</t>
  </si>
  <si>
    <t>T.H.F.C. (Social Housing Finance) Limited Loans £000</t>
  </si>
  <si>
    <t>Affordable Housing Finance Plc Loans 
£000</t>
  </si>
  <si>
    <t>T.H.F.C. (Capital) Plc Loans 
£000</t>
  </si>
  <si>
    <t>UK Rents (No.1) Plc Loans 
£000</t>
  </si>
  <si>
    <t>Total Loan Value 
£000</t>
  </si>
  <si>
    <t>54 North Homes Limited</t>
  </si>
  <si>
    <t>North East</t>
  </si>
  <si>
    <t>A2Dominion Homes Limited</t>
  </si>
  <si>
    <t>South East</t>
  </si>
  <si>
    <t>A2Dominion South Limited</t>
  </si>
  <si>
    <t>Abri Group Limited</t>
  </si>
  <si>
    <t>South West</t>
  </si>
  <si>
    <t>Accent Housing Limited</t>
  </si>
  <si>
    <t>National</t>
  </si>
  <si>
    <t>Anchor Hanover Group</t>
  </si>
  <si>
    <t>Apex Housing Association Limited</t>
  </si>
  <si>
    <t>Northern Ireland</t>
  </si>
  <si>
    <t>Arches Housing Limited</t>
  </si>
  <si>
    <t>Yorkshire &amp; the Humber</t>
  </si>
  <si>
    <t>Arcon Housing Association Limited</t>
  </si>
  <si>
    <t>North West</t>
  </si>
  <si>
    <t>Aster Communities</t>
  </si>
  <si>
    <t>ATEB Group Limited</t>
  </si>
  <si>
    <t xml:space="preserve">Wales </t>
  </si>
  <si>
    <t>B3 Living</t>
  </si>
  <si>
    <t>Barcud Cyfyngedig</t>
  </si>
  <si>
    <t>Bernicia Group</t>
  </si>
  <si>
    <t>Bournville Village Trust</t>
  </si>
  <si>
    <t>West Midlands</t>
  </si>
  <si>
    <t>Brighter Places</t>
  </si>
  <si>
    <t>bpha Limited</t>
  </si>
  <si>
    <t>East of England</t>
  </si>
  <si>
    <t>Bromford Housing Association Limited</t>
  </si>
  <si>
    <t>Bromsgrove District Housing Trust Limited</t>
  </si>
  <si>
    <t>Cadwyn Housing Association Limited</t>
  </si>
  <si>
    <t>Wales</t>
  </si>
  <si>
    <t>Cardiff Community Housing Association Limited</t>
  </si>
  <si>
    <t>Castle Rock Edinvar Housing Association Limited</t>
  </si>
  <si>
    <t>Scotland</t>
  </si>
  <si>
    <t>Catalyst Housing Limited</t>
  </si>
  <si>
    <t>London</t>
  </si>
  <si>
    <t>Choice Housing Ireland Limited</t>
  </si>
  <si>
    <t>Citizen Housing Group Limited</t>
  </si>
  <si>
    <t>Clanmil Housing Association Limited</t>
  </si>
  <si>
    <t>Clwyd Alyn Housing Association Limited</t>
  </si>
  <si>
    <t>Coastal Housing Group Limited</t>
  </si>
  <si>
    <t>Coastline Housing Limited</t>
  </si>
  <si>
    <t>Cobalt Housing Limited</t>
  </si>
  <si>
    <t>Connect Housing Association Limited</t>
  </si>
  <si>
    <t>Connswater Homes Limited</t>
  </si>
  <si>
    <t>Cornerstone Housing Limited</t>
  </si>
  <si>
    <t>Cotman Housing Association Limited</t>
  </si>
  <si>
    <t>Croydon Churches Housing Association Limited</t>
  </si>
  <si>
    <t>Durham Aged Mineworkers' Homes Association</t>
  </si>
  <si>
    <t>Eastlight Community Homes Limited</t>
  </si>
  <si>
    <t>Eildon Housing Association Limited</t>
  </si>
  <si>
    <t>EMH Housing and Regeneration Limited</t>
  </si>
  <si>
    <t>East Midlands</t>
  </si>
  <si>
    <t>English Rural Housing Association Limited</t>
  </si>
  <si>
    <t>Estuary Housing Association Limited</t>
  </si>
  <si>
    <t>Flagship Housing Group Limited</t>
  </si>
  <si>
    <t>ForHousing Limited</t>
  </si>
  <si>
    <t>Gateway Housing Association Limited</t>
  </si>
  <si>
    <t>Glen Oaks Housing Association Limited</t>
  </si>
  <si>
    <t>Golding Homes Limited</t>
  </si>
  <si>
    <t>Grampian Housing Association Limited</t>
  </si>
  <si>
    <t>Great Places Housing Association</t>
  </si>
  <si>
    <t>Greenoak Housing Association Limited</t>
  </si>
  <si>
    <t>GreenSquareAccord Limited</t>
  </si>
  <si>
    <t>Grwp Cynefin</t>
  </si>
  <si>
    <t>Habinteg Housing Association Limited</t>
  </si>
  <si>
    <t>Hafod Housing Association Limited</t>
  </si>
  <si>
    <t>Harrogate Housing Association Limited</t>
  </si>
  <si>
    <t>Hexagon Housing Association Limited</t>
  </si>
  <si>
    <t>Hightown Housing Association Limited</t>
  </si>
  <si>
    <t>Home Group Limited</t>
  </si>
  <si>
    <t xml:space="preserve">National </t>
  </si>
  <si>
    <t>Home in Scotland Limited</t>
  </si>
  <si>
    <t>Honeycomb Group Limited</t>
  </si>
  <si>
    <t>Hundred Houses Society Limited</t>
  </si>
  <si>
    <t>Hyde Housing Association Limited</t>
  </si>
  <si>
    <t>Innisfree Housing Association Limited</t>
  </si>
  <si>
    <t>Inquilab Housing Association Limited</t>
  </si>
  <si>
    <t>Irwell Valley Housing Association Limited</t>
  </si>
  <si>
    <t>Islington &amp; Shoreditch Housing Association Limited</t>
  </si>
  <si>
    <t>Jigsaw Homes North</t>
  </si>
  <si>
    <t>"Johnnie" Johnson Housing Trust Limited</t>
  </si>
  <si>
    <t>Joseph Rowntree Housing Trust</t>
  </si>
  <si>
    <t>Karbon Homes Limited</t>
  </si>
  <si>
    <t>Leeds Federated Housing Association Limited</t>
  </si>
  <si>
    <t>LiveWest Homes Limited</t>
  </si>
  <si>
    <t xml:space="preserve">South West </t>
  </si>
  <si>
    <t>London &amp; Quadrant Housing Trust</t>
  </si>
  <si>
    <t>Longhurst Group Limited</t>
  </si>
  <si>
    <t>Manningham Housing Association Limited</t>
  </si>
  <si>
    <t>Melin Homes Limited</t>
  </si>
  <si>
    <t>Merlin Housing Society Limited</t>
  </si>
  <si>
    <t>Merthyr Tydfil  Housing Association Limited</t>
  </si>
  <si>
    <t xml:space="preserve">Metropolitan Housing Trust Limited </t>
  </si>
  <si>
    <t xml:space="preserve">Midland Heart Limited </t>
  </si>
  <si>
    <t>Moat Homes Limited</t>
  </si>
  <si>
    <t>Mosscare St. Vincents Housing Group Limited</t>
  </si>
  <si>
    <t>Mount Green Housing Association Limited</t>
  </si>
  <si>
    <t>Network Homes Limited</t>
  </si>
  <si>
    <t xml:space="preserve">London </t>
  </si>
  <si>
    <t>New Gorbals Housing Association Limited</t>
  </si>
  <si>
    <t>Newlon Housing Trust</t>
  </si>
  <si>
    <t>Newydd Housing Association (1974) Limited</t>
  </si>
  <si>
    <t>Newport City Homes Housing Association Limited</t>
  </si>
  <si>
    <t>North Devon Homes Limited</t>
  </si>
  <si>
    <t>North Glasgow Housing Association Limited</t>
  </si>
  <si>
    <t>North London Muslim Housing Association Limited</t>
  </si>
  <si>
    <t>North Wales Housing Association Limited</t>
  </si>
  <si>
    <t>Notting Hill Genesis</t>
  </si>
  <si>
    <t>Nottingham Community Housing Association Limited</t>
  </si>
  <si>
    <t>Octavia Housing</t>
  </si>
  <si>
    <t>One Vision Housing Limited</t>
  </si>
  <si>
    <t>Ongo Homes Limited</t>
  </si>
  <si>
    <t>Onward Homes Limited</t>
  </si>
  <si>
    <t>Orbit Housing Association Limited</t>
  </si>
  <si>
    <t>Origin Housing Limited</t>
  </si>
  <si>
    <t>Orwell Housing Association Limited</t>
  </si>
  <si>
    <t>Paradigm Homes Charitable Housing Association Limited</t>
  </si>
  <si>
    <t>Paragon Asra Housing Limited</t>
  </si>
  <si>
    <t>Peabody Trust</t>
  </si>
  <si>
    <t>Pickering and Ferens Homes</t>
  </si>
  <si>
    <t>Places for People Homes Living+ Limited</t>
  </si>
  <si>
    <t>Platform Housing Limited</t>
  </si>
  <si>
    <t>Plymouth Community Homes Limited</t>
  </si>
  <si>
    <t>Pobl Homes and Communities Limited</t>
  </si>
  <si>
    <t>Radius Housing Association Limited</t>
  </si>
  <si>
    <t>Railway Housing Association &amp; Benefit Fund</t>
  </si>
  <si>
    <t>Regenda Limited</t>
  </si>
  <si>
    <t>Rhondda Housing Association</t>
  </si>
  <si>
    <t>Rooftop Housing Association Limited</t>
  </si>
  <si>
    <t>Salvation Army Housing Association</t>
  </si>
  <si>
    <t>Sanctuary Housing Association</t>
  </si>
  <si>
    <t xml:space="preserve">Sanctuary Scotland Housing Association Limited </t>
  </si>
  <si>
    <t>Selwood Housing Society Limited</t>
  </si>
  <si>
    <t>Shepherds Bush Housing Association Limited</t>
  </si>
  <si>
    <t>Silva Homes Limited</t>
  </si>
  <si>
    <t>Soho Housing Association Limited</t>
  </si>
  <si>
    <t xml:space="preserve"> London</t>
  </si>
  <si>
    <t>South Yorkshire Housing Association Limited</t>
  </si>
  <si>
    <t>Southern Housing</t>
  </si>
  <si>
    <t>Sovereign Housing Association Limited</t>
  </si>
  <si>
    <t>Stonewater Limited</t>
  </si>
  <si>
    <t>Synergy Housing Limited</t>
  </si>
  <si>
    <t>Taff Housing Association Limited</t>
  </si>
  <si>
    <t>Teign Housing</t>
  </si>
  <si>
    <t>The Cambridge Housing Society Limited</t>
  </si>
  <si>
    <t>The Community Housing Group Limited</t>
  </si>
  <si>
    <t>The Riverside Group Limited</t>
  </si>
  <si>
    <t>The Swaythling Housing Society Limited</t>
  </si>
  <si>
    <t>Thenue Housing Association Limited</t>
  </si>
  <si>
    <t>Torus62 Limited</t>
  </si>
  <si>
    <t>Trent &amp; Dove Housing Limited</t>
  </si>
  <si>
    <t>Trident Housing Association Limited</t>
  </si>
  <si>
    <t>Trust Housing Association Ltd</t>
  </si>
  <si>
    <t>Tuntum Housing Association Limited</t>
  </si>
  <si>
    <t>United Welsh Housing Association Limited</t>
  </si>
  <si>
    <t>Unity Housing Association Limited</t>
  </si>
  <si>
    <t>Valleys to Coast Housing Limited</t>
  </si>
  <si>
    <t>Vivid Housing Limited</t>
  </si>
  <si>
    <t>Wakefield and District Housing Association Limited</t>
  </si>
  <si>
    <t>Wales and West Housing Association Limited</t>
  </si>
  <si>
    <t>Walsall Housing Group</t>
  </si>
  <si>
    <t>Wandle Housing Association Limited</t>
  </si>
  <si>
    <t>Watford Community Housing Trust</t>
  </si>
  <si>
    <t>Weaver Vale Housing Trust Limited</t>
  </si>
  <si>
    <t>West Kent Housing Association</t>
  </si>
  <si>
    <t>Westfield Housing Association Limited</t>
  </si>
  <si>
    <t>Westward Housing Group Limited</t>
  </si>
  <si>
    <t>Wheatley Homes South Limited</t>
  </si>
  <si>
    <t>Wheatley Homes East Limited</t>
  </si>
  <si>
    <t>White Horse Housing Association Limited</t>
  </si>
  <si>
    <t>Willow Tree Housing Partnership Limited</t>
  </si>
  <si>
    <t>Wirral Methodist Housing Association Limited</t>
  </si>
  <si>
    <t>Womens Pioneer Housing Limited</t>
  </si>
  <si>
    <t>Worthing Homes Limited</t>
  </si>
  <si>
    <t xml:space="preserve">Yorkshire Housing Limited </t>
  </si>
  <si>
    <t>Your Housing Limited</t>
  </si>
  <si>
    <t>Total Fixed Charge Security</t>
  </si>
  <si>
    <t>T.H.F.C. (Social Housing Finance) Limited Loans 
£000</t>
  </si>
  <si>
    <t>–</t>
  </si>
  <si>
    <t>Total Floating Charge Security</t>
  </si>
  <si>
    <t>A2 Dominion Homes Limited</t>
  </si>
  <si>
    <t>Clarion Housing Group</t>
  </si>
  <si>
    <t>Income Cover</t>
  </si>
  <si>
    <t xml:space="preserve"> </t>
  </si>
  <si>
    <t>T.H.F.C (Capital) PLC</t>
  </si>
  <si>
    <t>Gentoo Group Limited</t>
  </si>
  <si>
    <t>Total</t>
  </si>
  <si>
    <t>Grand Total</t>
  </si>
  <si>
    <t>Premium 31 March 2022</t>
  </si>
  <si>
    <t>Total at 31 March 2022</t>
  </si>
  <si>
    <t>Done 31.05.23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</si>
</sst>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_);_(@_)"/>
    <numFmt numFmtId="167" formatCode="0.0000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19.5"/>
      <color rgb="FF3C3C3C"/>
      <name val="Tahoma"/>
      <family val="2"/>
    </font>
    <font>
      <sz val="6.5"/>
      <color rgb="FF000000"/>
      <name val="Century Gothic"/>
      <family val="2"/>
    </font>
    <font>
      <sz val="7"/>
      <color rgb="FF000000"/>
      <name val="Century Gothic"/>
      <family val="2"/>
    </font>
    <font>
      <b/>
      <sz val="6.5"/>
      <color rgb="FF000000"/>
      <name val="Century Gothic"/>
      <family val="2"/>
    </font>
    <font>
      <sz val="7.5"/>
      <color rgb="FF000000"/>
      <name val="Century Gothic"/>
      <family val="2"/>
    </font>
    <font>
      <b/>
      <sz val="6.5"/>
      <color rgb="FF000000"/>
      <name val="Arial"/>
      <family val="2"/>
    </font>
    <font>
      <sz val="12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 indent="1"/>
    </xf>
    <xf numFmtId="0" fontId="0" fillId="2" borderId="0" xfId="0" applyFill="1"/>
    <xf numFmtId="0" fontId="4" fillId="0" borderId="0" xfId="0" applyFont="1" applyAlignment="1">
      <alignment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wrapText="1"/>
    </xf>
    <xf numFmtId="0" fontId="5" fillId="0" borderId="0" xfId="0" applyFont="1" applyAlignment="1">
      <alignment vertical="center" wrapText="1"/>
    </xf>
    <xf numFmtId="165" fontId="6" fillId="0" borderId="0" xfId="1" applyNumberFormat="1" applyFont="1" applyFill="1" applyAlignment="1">
      <alignment horizontal="right" vertical="center" wrapText="1"/>
    </xf>
    <xf numFmtId="165" fontId="5" fillId="0" borderId="0" xfId="1" applyNumberFormat="1" applyFont="1" applyFill="1" applyAlignment="1">
      <alignment horizontal="right" wrapText="1"/>
    </xf>
    <xf numFmtId="9" fontId="0" fillId="0" borderId="0" xfId="2" applyFont="1"/>
    <xf numFmtId="9" fontId="0" fillId="2" borderId="0" xfId="2" applyFont="1" applyFill="1"/>
    <xf numFmtId="165" fontId="5" fillId="0" borderId="0" xfId="1" applyNumberFormat="1" applyFont="1" applyFill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/>
    <xf numFmtId="165" fontId="7" fillId="0" borderId="2" xfId="1" applyNumberFormat="1" applyFont="1" applyFill="1" applyBorder="1" applyAlignment="1">
      <alignment horizontal="right" vertical="center" wrapText="1"/>
    </xf>
    <xf numFmtId="43" fontId="0" fillId="0" borderId="0" xfId="1" applyFont="1" applyFill="1"/>
    <xf numFmtId="3" fontId="5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7" fillId="0" borderId="2" xfId="0" applyNumberFormat="1" applyFont="1" applyBorder="1" applyAlignment="1">
      <alignment horizontal="right" vertical="center" wrapText="1"/>
    </xf>
    <xf numFmtId="166" fontId="7" fillId="0" borderId="2" xfId="0" applyNumberFormat="1" applyFont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165" fontId="8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165" fontId="9" fillId="0" borderId="0" xfId="1" applyNumberFormat="1" applyFont="1" applyFill="1" applyAlignment="1">
      <alignment horizontal="right" vertical="center" wrapText="1"/>
    </xf>
    <xf numFmtId="165" fontId="9" fillId="0" borderId="4" xfId="1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Alignment="1">
      <alignment vertical="center" wrapText="1"/>
    </xf>
    <xf numFmtId="165" fontId="5" fillId="0" borderId="3" xfId="1" applyNumberFormat="1" applyFont="1" applyFill="1" applyBorder="1" applyAlignment="1">
      <alignment horizontal="righ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65" fontId="9" fillId="0" borderId="5" xfId="1" applyNumberFormat="1" applyFont="1" applyFill="1" applyBorder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5" fontId="9" fillId="0" borderId="3" xfId="1" applyNumberFormat="1" applyFont="1" applyFill="1" applyBorder="1" applyAlignment="1">
      <alignment horizontal="right" vertical="center" wrapText="1"/>
    </xf>
    <xf numFmtId="0" fontId="2" fillId="3" borderId="0" xfId="0" applyFont="1" applyFill="1"/>
    <xf numFmtId="164" fontId="0" fillId="0" borderId="0" xfId="0" applyNumberFormat="1"/>
    <xf numFmtId="167" fontId="0" fillId="0" borderId="0" xfId="2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4117A-40E2-4C95-A08E-35395EA4A915}">
  <dimension ref="B1:S196"/>
  <sheetViews>
    <sheetView tabSelected="1" workbookViewId="0">
      <selection sqref="A1:XFD1048576"/>
    </sheetView>
  </sheetViews>
  <sheetFormatPr defaultRowHeight="15" x14ac:dyDescent="0.25"/>
  <cols>
    <col min="1" max="1" width="2.85546875" customWidth="1"/>
    <col min="2" max="2" width="15.5703125" bestFit="1" customWidth="1"/>
    <col min="3" max="3" width="7.85546875" bestFit="1" customWidth="1"/>
    <col min="4" max="4" width="10.85546875" bestFit="1" customWidth="1"/>
    <col min="5" max="5" width="10.5703125" bestFit="1" customWidth="1"/>
    <col min="6" max="7" width="8.85546875" bestFit="1" customWidth="1"/>
    <col min="8" max="8" width="10.85546875" bestFit="1" customWidth="1"/>
    <col min="9" max="9" width="9.7109375" bestFit="1" customWidth="1"/>
    <col min="10" max="10" width="10.7109375" bestFit="1" customWidth="1"/>
    <col min="11" max="11" width="14.140625" bestFit="1" customWidth="1"/>
    <col min="13" max="13" width="16.85546875" hidden="1" customWidth="1"/>
    <col min="14" max="15" width="0" hidden="1" customWidth="1"/>
    <col min="16" max="16" width="0" style="5" hidden="1" customWidth="1"/>
    <col min="17" max="20" width="0" hidden="1" customWidth="1"/>
  </cols>
  <sheetData>
    <row r="1" spans="2:19" x14ac:dyDescent="0.25">
      <c r="B1" s="1"/>
      <c r="C1" s="1"/>
      <c r="D1" s="2"/>
      <c r="E1" s="3"/>
      <c r="F1" s="3"/>
      <c r="G1" s="3"/>
      <c r="H1" s="4"/>
      <c r="I1" s="4"/>
      <c r="J1" s="4"/>
      <c r="K1" s="3"/>
    </row>
    <row r="2" spans="2:19" ht="24" x14ac:dyDescent="0.25">
      <c r="B2" s="6" t="s">
        <v>0</v>
      </c>
      <c r="C2" s="1"/>
      <c r="D2" s="2"/>
      <c r="E2" s="3"/>
      <c r="F2" s="3"/>
      <c r="G2" s="7"/>
      <c r="H2" s="3"/>
      <c r="I2" s="3"/>
      <c r="J2" s="3"/>
      <c r="K2" s="3"/>
    </row>
    <row r="3" spans="2:19" x14ac:dyDescent="0.25">
      <c r="B3" s="1"/>
      <c r="C3" s="1"/>
      <c r="D3" s="2"/>
      <c r="E3" s="3"/>
      <c r="F3" s="3"/>
      <c r="G3" s="7"/>
      <c r="H3" s="3"/>
      <c r="I3" s="3"/>
      <c r="J3" s="3"/>
      <c r="K3" s="7"/>
    </row>
    <row r="4" spans="2:19" x14ac:dyDescent="0.25">
      <c r="B4" s="1"/>
      <c r="C4" s="1"/>
      <c r="D4" s="2"/>
      <c r="E4" s="7"/>
      <c r="F4" s="3"/>
      <c r="G4" s="7"/>
      <c r="H4" s="3"/>
      <c r="I4" s="3"/>
      <c r="J4" s="3"/>
      <c r="K4" s="7"/>
    </row>
    <row r="5" spans="2:19" ht="54" customHeight="1" thickBot="1" x14ac:dyDescent="0.3">
      <c r="B5" s="8" t="s">
        <v>1</v>
      </c>
      <c r="C5" s="8" t="s">
        <v>2</v>
      </c>
      <c r="D5" s="9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</row>
    <row r="6" spans="2:19" x14ac:dyDescent="0.25">
      <c r="B6" s="11" t="s">
        <v>11</v>
      </c>
      <c r="C6" s="11" t="s">
        <v>12</v>
      </c>
      <c r="D6" s="12">
        <f>1750+7500+4000</f>
        <v>13250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3">
        <f t="shared" ref="K6:K30" si="0">SUM(D6:J6)</f>
        <v>13250</v>
      </c>
      <c r="M6" s="14">
        <f>D6/$D$171</f>
        <v>4.7091833748741591E-3</v>
      </c>
      <c r="N6" s="14">
        <f>E6/$E$171</f>
        <v>0</v>
      </c>
      <c r="O6" s="14">
        <f>F6/$F$171</f>
        <v>0</v>
      </c>
      <c r="P6" s="15">
        <f>G6/$G$171</f>
        <v>0</v>
      </c>
      <c r="Q6" s="14">
        <f>H6/$H$171</f>
        <v>0</v>
      </c>
      <c r="R6" s="14" t="e">
        <f>I6/$I$171</f>
        <v>#DIV/0!</v>
      </c>
      <c r="S6" s="14" t="e">
        <f>J6/$J$171</f>
        <v>#DIV/0!</v>
      </c>
    </row>
    <row r="7" spans="2:19" ht="18" x14ac:dyDescent="0.25">
      <c r="B7" s="11" t="s">
        <v>13</v>
      </c>
      <c r="C7" s="11" t="s">
        <v>14</v>
      </c>
      <c r="D7" s="12">
        <f>550+21135+50000+4000+5000</f>
        <v>80685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3">
        <f t="shared" si="0"/>
        <v>80685</v>
      </c>
      <c r="M7" s="14">
        <f>D7/$D$171</f>
        <v>2.8676261177488418E-2</v>
      </c>
      <c r="N7" s="14">
        <f>E7/$E$171</f>
        <v>0</v>
      </c>
      <c r="O7" s="14">
        <f>F7/$F$171</f>
        <v>0</v>
      </c>
      <c r="P7" s="15">
        <f>G7/$G$171</f>
        <v>0</v>
      </c>
      <c r="Q7" s="14">
        <f>H7/$H$171</f>
        <v>0</v>
      </c>
      <c r="R7" s="14" t="e">
        <f>I7/$I$171</f>
        <v>#DIV/0!</v>
      </c>
      <c r="S7" s="14" t="e">
        <f>J7/$J$171</f>
        <v>#DIV/0!</v>
      </c>
    </row>
    <row r="8" spans="2:19" ht="18" x14ac:dyDescent="0.25">
      <c r="B8" s="11" t="s">
        <v>15</v>
      </c>
      <c r="C8" s="11" t="s">
        <v>14</v>
      </c>
      <c r="D8" s="12">
        <v>50000</v>
      </c>
      <c r="E8" s="12">
        <v>0</v>
      </c>
      <c r="F8" s="12">
        <v>647.16399999999999</v>
      </c>
      <c r="G8" s="12">
        <v>0</v>
      </c>
      <c r="H8" s="12">
        <v>0</v>
      </c>
      <c r="I8" s="12">
        <v>0</v>
      </c>
      <c r="J8" s="12">
        <v>0</v>
      </c>
      <c r="K8" s="13">
        <f t="shared" si="0"/>
        <v>50647.163999999997</v>
      </c>
      <c r="M8" s="14">
        <f>D8/$D$171</f>
        <v>1.7770503301411923E-2</v>
      </c>
      <c r="N8" s="14">
        <f>E8/$E$171</f>
        <v>0</v>
      </c>
      <c r="O8" s="14">
        <f>F8/$F$171</f>
        <v>6.7223144329741621E-2</v>
      </c>
      <c r="P8" s="15">
        <f>G8/$G$171</f>
        <v>0</v>
      </c>
      <c r="Q8" s="14">
        <f>H8/$H$171</f>
        <v>0</v>
      </c>
      <c r="R8" s="14" t="e">
        <f>I8/$I$171</f>
        <v>#DIV/0!</v>
      </c>
      <c r="S8" s="14" t="e">
        <f>J8/$J$171</f>
        <v>#DIV/0!</v>
      </c>
    </row>
    <row r="9" spans="2:19" x14ac:dyDescent="0.25">
      <c r="B9" s="11" t="s">
        <v>16</v>
      </c>
      <c r="C9" s="11" t="s">
        <v>17</v>
      </c>
      <c r="D9" s="12">
        <f>5000+6000+5000+5000</f>
        <v>21000</v>
      </c>
      <c r="E9" s="12">
        <v>0</v>
      </c>
      <c r="F9" s="12">
        <v>0</v>
      </c>
      <c r="G9" s="12">
        <v>0</v>
      </c>
      <c r="H9" s="12">
        <f>33700+15000</f>
        <v>48700</v>
      </c>
      <c r="I9" s="12">
        <v>0</v>
      </c>
      <c r="J9" s="12">
        <v>0</v>
      </c>
      <c r="K9" s="13">
        <f t="shared" si="0"/>
        <v>69700</v>
      </c>
      <c r="M9" s="14">
        <f>D9/$D$171</f>
        <v>7.4636113865930069E-3</v>
      </c>
      <c r="N9" s="14">
        <f>E9/$E$171</f>
        <v>0</v>
      </c>
      <c r="O9" s="14">
        <f>F9/$F$171</f>
        <v>0</v>
      </c>
      <c r="P9" s="15">
        <f>G9/$G$171</f>
        <v>0</v>
      </c>
      <c r="Q9" s="14">
        <f>H9/$H$171</f>
        <v>1.5011867698283037E-2</v>
      </c>
      <c r="R9" s="14" t="e">
        <f>I9/$I$171</f>
        <v>#DIV/0!</v>
      </c>
      <c r="S9" s="14" t="e">
        <f>J9/$J$171</f>
        <v>#DIV/0!</v>
      </c>
    </row>
    <row r="10" spans="2:19" x14ac:dyDescent="0.25">
      <c r="B10" s="11" t="s">
        <v>18</v>
      </c>
      <c r="C10" s="11" t="s">
        <v>19</v>
      </c>
      <c r="D10" s="12">
        <v>10000</v>
      </c>
      <c r="E10" s="12">
        <v>0</v>
      </c>
      <c r="F10" s="12">
        <v>0</v>
      </c>
      <c r="G10" s="12">
        <v>0</v>
      </c>
      <c r="H10" s="12">
        <v>20000</v>
      </c>
      <c r="I10" s="12">
        <v>0</v>
      </c>
      <c r="J10" s="12">
        <v>0</v>
      </c>
      <c r="K10" s="13">
        <f t="shared" si="0"/>
        <v>30000</v>
      </c>
      <c r="M10" s="14">
        <f>D10/$D$171</f>
        <v>3.5541006602823845E-3</v>
      </c>
      <c r="N10" s="14">
        <f>E10/$E$171</f>
        <v>0</v>
      </c>
      <c r="O10" s="14">
        <f>F10/$F$171</f>
        <v>0</v>
      </c>
      <c r="P10" s="15">
        <f>G10/$G$171</f>
        <v>0</v>
      </c>
      <c r="Q10" s="14">
        <f>H10/$H$171</f>
        <v>6.1650380691100765E-3</v>
      </c>
      <c r="R10" s="14" t="e">
        <f>I10/$I$171</f>
        <v>#DIV/0!</v>
      </c>
      <c r="S10" s="14" t="e">
        <f>J10/$J$171</f>
        <v>#DIV/0!</v>
      </c>
    </row>
    <row r="11" spans="2:19" x14ac:dyDescent="0.25">
      <c r="B11" s="11" t="s">
        <v>20</v>
      </c>
      <c r="C11" s="11" t="s">
        <v>19</v>
      </c>
      <c r="D11" s="12">
        <v>30000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3">
        <f t="shared" si="0"/>
        <v>30000</v>
      </c>
      <c r="M11" s="14">
        <f>D11/$D$171</f>
        <v>1.0662301980847153E-2</v>
      </c>
      <c r="N11" s="14">
        <f>E11/$E$171</f>
        <v>0</v>
      </c>
      <c r="O11" s="14">
        <f>F11/$F$171</f>
        <v>0</v>
      </c>
      <c r="P11" s="15">
        <f>G11/$G$171</f>
        <v>0</v>
      </c>
      <c r="Q11" s="14">
        <f>H11/$H$171</f>
        <v>0</v>
      </c>
      <c r="R11" s="14" t="e">
        <f>I11/$I$171</f>
        <v>#DIV/0!</v>
      </c>
      <c r="S11" s="14" t="e">
        <f>J11/$J$171</f>
        <v>#DIV/0!</v>
      </c>
    </row>
    <row r="12" spans="2:19" ht="18" x14ac:dyDescent="0.25">
      <c r="B12" s="11" t="s">
        <v>21</v>
      </c>
      <c r="C12" s="11" t="s">
        <v>22</v>
      </c>
      <c r="D12" s="12">
        <f>10000+4875+20000</f>
        <v>34875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3">
        <f t="shared" si="0"/>
        <v>34875</v>
      </c>
      <c r="M12" s="14">
        <f>D12/$D$171</f>
        <v>1.2394926052734815E-2</v>
      </c>
      <c r="N12" s="14">
        <f>E12/$E$171</f>
        <v>0</v>
      </c>
      <c r="O12" s="14">
        <f>F12/$F$171</f>
        <v>0</v>
      </c>
      <c r="P12" s="15">
        <f>G12/$G$171</f>
        <v>0</v>
      </c>
      <c r="Q12" s="14">
        <f>H12/$H$171</f>
        <v>0</v>
      </c>
      <c r="R12" s="14" t="e">
        <f>I12/$I$171</f>
        <v>#DIV/0!</v>
      </c>
      <c r="S12" s="14" t="e">
        <f>J12/$J$171</f>
        <v>#DIV/0!</v>
      </c>
    </row>
    <row r="13" spans="2:19" ht="18" x14ac:dyDescent="0.25">
      <c r="B13" s="11" t="s">
        <v>23</v>
      </c>
      <c r="C13" s="11" t="s">
        <v>24</v>
      </c>
      <c r="D13" s="12">
        <v>5100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3">
        <f t="shared" si="0"/>
        <v>5100</v>
      </c>
      <c r="M13" s="14">
        <f>D13/$D$171</f>
        <v>1.812591336744016E-3</v>
      </c>
      <c r="N13" s="14">
        <f>E13/$E$171</f>
        <v>0</v>
      </c>
      <c r="O13" s="14">
        <f>F13/$F$171</f>
        <v>0</v>
      </c>
      <c r="P13" s="15">
        <f>G13/$G$171</f>
        <v>0</v>
      </c>
      <c r="Q13" s="14">
        <f>H13/$H$171</f>
        <v>0</v>
      </c>
      <c r="R13" s="14" t="e">
        <f>I13/$I$171</f>
        <v>#DIV/0!</v>
      </c>
      <c r="S13" s="14" t="e">
        <f>J13/$J$171</f>
        <v>#DIV/0!</v>
      </c>
    </row>
    <row r="14" spans="2:19" ht="18" x14ac:dyDescent="0.25">
      <c r="B14" s="11" t="s">
        <v>25</v>
      </c>
      <c r="C14" s="11" t="s">
        <v>26</v>
      </c>
      <c r="D14" s="12">
        <v>4000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3">
        <f t="shared" si="0"/>
        <v>4000</v>
      </c>
      <c r="M14" s="14">
        <f>D14/$D$171</f>
        <v>1.4216402641129538E-3</v>
      </c>
      <c r="N14" s="14">
        <f>E14/$E$171</f>
        <v>0</v>
      </c>
      <c r="O14" s="14">
        <f>F14/$F$171</f>
        <v>0</v>
      </c>
      <c r="P14" s="15">
        <f>G14/$G$171</f>
        <v>0</v>
      </c>
      <c r="Q14" s="14">
        <f>H14/$H$171</f>
        <v>0</v>
      </c>
      <c r="R14" s="14" t="e">
        <f>I14/$I$171</f>
        <v>#DIV/0!</v>
      </c>
      <c r="S14" s="14" t="e">
        <f>J14/$J$171</f>
        <v>#DIV/0!</v>
      </c>
    </row>
    <row r="15" spans="2:19" x14ac:dyDescent="0.25">
      <c r="B15" s="11" t="s">
        <v>27</v>
      </c>
      <c r="C15" s="11" t="s">
        <v>17</v>
      </c>
      <c r="D15" s="12">
        <v>0</v>
      </c>
      <c r="E15" s="12">
        <v>0</v>
      </c>
      <c r="F15" s="12">
        <v>0</v>
      </c>
      <c r="G15" s="12">
        <v>0</v>
      </c>
      <c r="H15" s="12">
        <f>50000+35000+15000</f>
        <v>100000</v>
      </c>
      <c r="I15" s="12">
        <v>0</v>
      </c>
      <c r="J15" s="12">
        <v>0</v>
      </c>
      <c r="K15" s="13">
        <f t="shared" si="0"/>
        <v>100000</v>
      </c>
      <c r="M15" s="14">
        <f>D15/$D$171</f>
        <v>0</v>
      </c>
      <c r="N15" s="14">
        <f>E15/$E$171</f>
        <v>0</v>
      </c>
      <c r="O15" s="14">
        <f>F15/$F$171</f>
        <v>0</v>
      </c>
      <c r="P15" s="15">
        <f>G15/$G$171</f>
        <v>0</v>
      </c>
      <c r="Q15" s="14">
        <f>H15/$H$171</f>
        <v>3.0825190345550382E-2</v>
      </c>
      <c r="R15" s="14" t="e">
        <f>I15/$I$171</f>
        <v>#DIV/0!</v>
      </c>
      <c r="S15" s="14" t="e">
        <f>J15/$J$171</f>
        <v>#DIV/0!</v>
      </c>
    </row>
    <row r="16" spans="2:19" x14ac:dyDescent="0.25">
      <c r="B16" s="11" t="s">
        <v>28</v>
      </c>
      <c r="C16" s="11" t="s">
        <v>29</v>
      </c>
      <c r="D16" s="12">
        <v>1000</v>
      </c>
      <c r="E16" s="12">
        <v>18000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3">
        <f t="shared" si="0"/>
        <v>19000</v>
      </c>
      <c r="M16" s="14">
        <f>D16/$D$171</f>
        <v>3.5541006602823845E-4</v>
      </c>
      <c r="N16" s="14">
        <f>E16/$E$171</f>
        <v>1.2972972972972972E-2</v>
      </c>
      <c r="O16" s="14">
        <f>F16/$F$171</f>
        <v>0</v>
      </c>
      <c r="P16" s="15">
        <f>G16/$G$171</f>
        <v>0</v>
      </c>
      <c r="Q16" s="14">
        <f>H16/$H$171</f>
        <v>0</v>
      </c>
      <c r="R16" s="14" t="e">
        <f>I16/$I$171</f>
        <v>#DIV/0!</v>
      </c>
      <c r="S16" s="14" t="e">
        <f>J16/$J$171</f>
        <v>#DIV/0!</v>
      </c>
    </row>
    <row r="17" spans="2:19" x14ac:dyDescent="0.25">
      <c r="B17" s="11" t="s">
        <v>30</v>
      </c>
      <c r="C17" s="11" t="s">
        <v>14</v>
      </c>
      <c r="D17" s="12">
        <v>0</v>
      </c>
      <c r="E17" s="12">
        <v>35000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3">
        <f t="shared" si="0"/>
        <v>35000</v>
      </c>
      <c r="M17" s="14">
        <f>D17/$D$171</f>
        <v>0</v>
      </c>
      <c r="N17" s="14">
        <f>E17/$E$171</f>
        <v>2.5225225225225224E-2</v>
      </c>
      <c r="O17" s="14">
        <f>F17/$F$171</f>
        <v>0</v>
      </c>
      <c r="P17" s="15">
        <f>G17/$G$171</f>
        <v>0</v>
      </c>
      <c r="Q17" s="14">
        <f>H17/$H$171</f>
        <v>0</v>
      </c>
      <c r="R17" s="14" t="e">
        <f>I17/$I$171</f>
        <v>#DIV/0!</v>
      </c>
      <c r="S17" s="14" t="e">
        <f>J17/$J$171</f>
        <v>#DIV/0!</v>
      </c>
    </row>
    <row r="18" spans="2:19" x14ac:dyDescent="0.25">
      <c r="B18" s="11" t="s">
        <v>31</v>
      </c>
      <c r="C18" s="11" t="s">
        <v>29</v>
      </c>
      <c r="D18" s="12">
        <v>3000</v>
      </c>
      <c r="E18" s="12">
        <v>0</v>
      </c>
      <c r="F18" s="12">
        <v>355.93700000000001</v>
      </c>
      <c r="G18" s="12">
        <v>0</v>
      </c>
      <c r="H18" s="12">
        <v>0</v>
      </c>
      <c r="I18" s="12">
        <v>0</v>
      </c>
      <c r="J18" s="12">
        <v>0</v>
      </c>
      <c r="K18" s="13">
        <f t="shared" si="0"/>
        <v>3355.9369999999999</v>
      </c>
      <c r="M18" s="14">
        <f>D18/$D$171</f>
        <v>1.0662301980847153E-3</v>
      </c>
      <c r="N18" s="14">
        <f>E18/$E$171</f>
        <v>0</v>
      </c>
      <c r="O18" s="14">
        <f>F18/$F$171</f>
        <v>3.6972396986382501E-2</v>
      </c>
      <c r="P18" s="15">
        <f>G18/$G$171</f>
        <v>0</v>
      </c>
      <c r="Q18" s="14">
        <f>H18/$H$171</f>
        <v>0</v>
      </c>
      <c r="R18" s="14" t="e">
        <f>I18/$I$171</f>
        <v>#DIV/0!</v>
      </c>
      <c r="S18" s="14" t="e">
        <f>J18/$J$171</f>
        <v>#DIV/0!</v>
      </c>
    </row>
    <row r="19" spans="2:19" x14ac:dyDescent="0.25">
      <c r="B19" s="11" t="s">
        <v>32</v>
      </c>
      <c r="C19" s="11" t="s">
        <v>12</v>
      </c>
      <c r="D19" s="12">
        <f>3401.816+1050+10000</f>
        <v>14451.815999999999</v>
      </c>
      <c r="E19" s="12">
        <v>0</v>
      </c>
      <c r="F19" s="12">
        <v>0</v>
      </c>
      <c r="G19" s="12">
        <v>145.4</v>
      </c>
      <c r="H19" s="12">
        <v>5000</v>
      </c>
      <c r="I19" s="12">
        <v>0</v>
      </c>
      <c r="J19" s="12">
        <v>0</v>
      </c>
      <c r="K19" s="13">
        <f t="shared" si="0"/>
        <v>19597.216</v>
      </c>
      <c r="M19" s="14">
        <f>D19/$D$171</f>
        <v>5.1363208787879519E-3</v>
      </c>
      <c r="N19" s="14">
        <f>E19/$E$171</f>
        <v>0</v>
      </c>
      <c r="O19" s="14">
        <f>F19/$F$171</f>
        <v>0</v>
      </c>
      <c r="P19" s="15">
        <f>G19/$G$171</f>
        <v>3.5316978382317225E-2</v>
      </c>
      <c r="Q19" s="14">
        <f>H19/$H$171</f>
        <v>1.5412595172775191E-3</v>
      </c>
      <c r="R19" s="14" t="e">
        <f>I19/$I$171</f>
        <v>#DIV/0!</v>
      </c>
      <c r="S19" s="14" t="e">
        <f>J19/$J$171</f>
        <v>#DIV/0!</v>
      </c>
    </row>
    <row r="20" spans="2:19" ht="18" x14ac:dyDescent="0.25">
      <c r="B20" s="11" t="s">
        <v>33</v>
      </c>
      <c r="C20" s="11" t="s">
        <v>34</v>
      </c>
      <c r="D20" s="12">
        <v>20000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3">
        <f t="shared" si="0"/>
        <v>20000</v>
      </c>
      <c r="M20" s="14">
        <f>D20/$D$171</f>
        <v>7.1082013205647689E-3</v>
      </c>
      <c r="N20" s="14">
        <f>E20/$E$171</f>
        <v>0</v>
      </c>
      <c r="O20" s="14">
        <f>F20/$F$171</f>
        <v>0</v>
      </c>
      <c r="P20" s="15">
        <f>G20/$G$171</f>
        <v>0</v>
      </c>
      <c r="Q20" s="14">
        <f>H20/$H$171</f>
        <v>0</v>
      </c>
      <c r="R20" s="14" t="e">
        <f>I20/$I$171</f>
        <v>#DIV/0!</v>
      </c>
      <c r="S20" s="14" t="e">
        <f>J20/$J$171</f>
        <v>#DIV/0!</v>
      </c>
    </row>
    <row r="21" spans="2:19" x14ac:dyDescent="0.25">
      <c r="B21" s="11" t="s">
        <v>35</v>
      </c>
      <c r="C21" s="11" t="s">
        <v>17</v>
      </c>
      <c r="D21" s="12">
        <v>10000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3">
        <f t="shared" si="0"/>
        <v>10000</v>
      </c>
      <c r="M21" s="14">
        <f>D21/$D$171</f>
        <v>3.5541006602823845E-3</v>
      </c>
      <c r="N21" s="14">
        <f>E21/$E$171</f>
        <v>0</v>
      </c>
      <c r="O21" s="14">
        <f>F21/$F$171</f>
        <v>0</v>
      </c>
      <c r="P21" s="15">
        <f>G21/$G$171</f>
        <v>0</v>
      </c>
      <c r="Q21" s="14">
        <f>H21/$H$171</f>
        <v>0</v>
      </c>
      <c r="R21" s="14" t="e">
        <f>I21/$I$171</f>
        <v>#DIV/0!</v>
      </c>
      <c r="S21" s="14" t="e">
        <f>J21/$J$171</f>
        <v>#DIV/0!</v>
      </c>
    </row>
    <row r="22" spans="2:19" ht="18" x14ac:dyDescent="0.25">
      <c r="B22" s="11" t="s">
        <v>36</v>
      </c>
      <c r="C22" s="11" t="s">
        <v>37</v>
      </c>
      <c r="D22" s="12">
        <v>0</v>
      </c>
      <c r="E22" s="12">
        <v>0</v>
      </c>
      <c r="F22" s="12">
        <v>0</v>
      </c>
      <c r="G22" s="12">
        <v>0</v>
      </c>
      <c r="H22" s="12">
        <f>36000+44000</f>
        <v>80000</v>
      </c>
      <c r="I22" s="12">
        <v>0</v>
      </c>
      <c r="J22" s="12">
        <v>0</v>
      </c>
      <c r="K22" s="13">
        <f t="shared" si="0"/>
        <v>80000</v>
      </c>
      <c r="M22" s="14">
        <f>D22/$D$171</f>
        <v>0</v>
      </c>
      <c r="N22" s="14">
        <f>E22/$E$171</f>
        <v>0</v>
      </c>
      <c r="O22" s="14">
        <f>F22/$F$171</f>
        <v>0</v>
      </c>
      <c r="P22" s="15">
        <f>G22/$G$171</f>
        <v>0</v>
      </c>
      <c r="Q22" s="14">
        <f>H22/$H$171</f>
        <v>2.4660152276440306E-2</v>
      </c>
      <c r="R22" s="14" t="e">
        <f>I22/$I$171</f>
        <v>#DIV/0!</v>
      </c>
      <c r="S22" s="14" t="e">
        <f>J22/$J$171</f>
        <v>#DIV/0!</v>
      </c>
    </row>
    <row r="23" spans="2:19" ht="18" x14ac:dyDescent="0.25">
      <c r="B23" s="11" t="s">
        <v>38</v>
      </c>
      <c r="C23" s="11" t="s">
        <v>34</v>
      </c>
      <c r="D23" s="12">
        <f>55000+2000</f>
        <v>57000</v>
      </c>
      <c r="E23" s="12">
        <v>0</v>
      </c>
      <c r="F23" s="12">
        <v>0</v>
      </c>
      <c r="G23" s="12">
        <v>0</v>
      </c>
      <c r="H23" s="12">
        <f>43000+27000</f>
        <v>70000</v>
      </c>
      <c r="I23" s="12">
        <v>0</v>
      </c>
      <c r="J23" s="12">
        <v>0</v>
      </c>
      <c r="K23" s="13">
        <f t="shared" si="0"/>
        <v>127000</v>
      </c>
      <c r="M23" s="14">
        <f>D23/$D$171</f>
        <v>2.0258373763609592E-2</v>
      </c>
      <c r="N23" s="14">
        <f>E23/$E$171</f>
        <v>0</v>
      </c>
      <c r="O23" s="14">
        <f>F23/$F$171</f>
        <v>0</v>
      </c>
      <c r="P23" s="15">
        <f>G23/$G$171</f>
        <v>0</v>
      </c>
      <c r="Q23" s="14">
        <f>H23/$H$171</f>
        <v>2.1577633241885268E-2</v>
      </c>
      <c r="R23" s="14" t="e">
        <f>I23/$I$171</f>
        <v>#DIV/0!</v>
      </c>
      <c r="S23" s="14" t="e">
        <f>J23/$J$171</f>
        <v>#DIV/0!</v>
      </c>
    </row>
    <row r="24" spans="2:19" ht="18" x14ac:dyDescent="0.25">
      <c r="B24" s="11" t="s">
        <v>39</v>
      </c>
      <c r="C24" s="11" t="s">
        <v>34</v>
      </c>
      <c r="D24" s="12">
        <v>10000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3">
        <f t="shared" si="0"/>
        <v>10000</v>
      </c>
      <c r="M24" s="14">
        <f>D24/$D$171</f>
        <v>3.5541006602823845E-3</v>
      </c>
      <c r="N24" s="14">
        <f>E24/$E$171</f>
        <v>0</v>
      </c>
      <c r="O24" s="14">
        <f>F24/$F$171</f>
        <v>0</v>
      </c>
      <c r="P24" s="15">
        <f>G24/$G$171</f>
        <v>0</v>
      </c>
      <c r="Q24" s="14">
        <f>H24/$H$171</f>
        <v>0</v>
      </c>
      <c r="R24" s="14" t="e">
        <f>I24/$I$171</f>
        <v>#DIV/0!</v>
      </c>
      <c r="S24" s="14" t="e">
        <f>J24/$J$171</f>
        <v>#DIV/0!</v>
      </c>
    </row>
    <row r="25" spans="2:19" ht="18" x14ac:dyDescent="0.25">
      <c r="B25" s="11" t="s">
        <v>40</v>
      </c>
      <c r="C25" s="11" t="s">
        <v>41</v>
      </c>
      <c r="D25" s="12">
        <v>5000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3">
        <f t="shared" si="0"/>
        <v>5000</v>
      </c>
      <c r="M25" s="14">
        <f>D25/$D$171</f>
        <v>1.7770503301411922E-3</v>
      </c>
      <c r="N25" s="14">
        <f>E25/$E$171</f>
        <v>0</v>
      </c>
      <c r="O25" s="14">
        <f>F25/$F$171</f>
        <v>0</v>
      </c>
      <c r="P25" s="15">
        <f>G25/$G$171</f>
        <v>0</v>
      </c>
      <c r="Q25" s="14">
        <f>H25/$H$171</f>
        <v>0</v>
      </c>
      <c r="R25" s="14" t="e">
        <f>I25/$I$171</f>
        <v>#DIV/0!</v>
      </c>
      <c r="S25" s="14" t="e">
        <f>J25/$J$171</f>
        <v>#DIV/0!</v>
      </c>
    </row>
    <row r="26" spans="2:19" ht="27" x14ac:dyDescent="0.25">
      <c r="B26" s="11" t="s">
        <v>42</v>
      </c>
      <c r="C26" s="11" t="s">
        <v>29</v>
      </c>
      <c r="D26" s="12">
        <v>6937.5</v>
      </c>
      <c r="E26" s="12">
        <v>37000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3">
        <f t="shared" si="0"/>
        <v>43937.5</v>
      </c>
      <c r="M26" s="14">
        <f>D26/$D$171</f>
        <v>2.4656573330709042E-3</v>
      </c>
      <c r="N26" s="14">
        <f>E26/$E$171</f>
        <v>2.6666666666666668E-2</v>
      </c>
      <c r="O26" s="14">
        <f>F26/$F$171</f>
        <v>0</v>
      </c>
      <c r="P26" s="15">
        <f>G26/$G$171</f>
        <v>0</v>
      </c>
      <c r="Q26" s="14">
        <f>H26/$H$171</f>
        <v>0</v>
      </c>
      <c r="R26" s="14" t="e">
        <f>I26/$I$171</f>
        <v>#DIV/0!</v>
      </c>
      <c r="S26" s="14" t="e">
        <f>J26/$J$171</f>
        <v>#DIV/0!</v>
      </c>
    </row>
    <row r="27" spans="2:19" ht="27" x14ac:dyDescent="0.25">
      <c r="B27" s="11" t="s">
        <v>43</v>
      </c>
      <c r="C27" s="11" t="s">
        <v>44</v>
      </c>
      <c r="D27" s="12">
        <v>5500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3">
        <f t="shared" si="0"/>
        <v>5500</v>
      </c>
      <c r="M27" s="14">
        <f>D27/$D$171</f>
        <v>1.9547553631553112E-3</v>
      </c>
      <c r="N27" s="14">
        <f>E27/$E$171</f>
        <v>0</v>
      </c>
      <c r="O27" s="14">
        <f>F27/$F$171</f>
        <v>0</v>
      </c>
      <c r="P27" s="15">
        <f>G27/$G$171</f>
        <v>0</v>
      </c>
      <c r="Q27" s="14">
        <f>H27/$H$171</f>
        <v>0</v>
      </c>
      <c r="R27" s="14" t="e">
        <f>I27/$I$171</f>
        <v>#DIV/0!</v>
      </c>
      <c r="S27" s="14" t="e">
        <f>J27/$J$171</f>
        <v>#DIV/0!</v>
      </c>
    </row>
    <row r="28" spans="2:19" ht="18" x14ac:dyDescent="0.25">
      <c r="B28" s="11" t="s">
        <v>45</v>
      </c>
      <c r="C28" s="11" t="s">
        <v>46</v>
      </c>
      <c r="D28" s="12">
        <v>0</v>
      </c>
      <c r="E28" s="12">
        <v>0</v>
      </c>
      <c r="F28" s="12">
        <v>0</v>
      </c>
      <c r="G28" s="12">
        <v>0</v>
      </c>
      <c r="H28" s="12">
        <v>50000</v>
      </c>
      <c r="I28" s="12">
        <v>0</v>
      </c>
      <c r="J28" s="12">
        <v>0</v>
      </c>
      <c r="K28" s="13">
        <f t="shared" si="0"/>
        <v>50000</v>
      </c>
      <c r="M28" s="14">
        <f>D28/$D$171</f>
        <v>0</v>
      </c>
      <c r="N28" s="14">
        <f>E28/$E$171</f>
        <v>0</v>
      </c>
      <c r="O28" s="14">
        <f>F28/$F$171</f>
        <v>0</v>
      </c>
      <c r="P28" s="15">
        <f>G28/$G$171</f>
        <v>0</v>
      </c>
      <c r="Q28" s="14">
        <f>H28/$H$171</f>
        <v>1.5412595172775191E-2</v>
      </c>
      <c r="R28" s="14" t="e">
        <f>I28/$I$171</f>
        <v>#DIV/0!</v>
      </c>
      <c r="S28" s="14" t="e">
        <f>J28/$J$171</f>
        <v>#DIV/0!</v>
      </c>
    </row>
    <row r="29" spans="2:19" ht="18" x14ac:dyDescent="0.25">
      <c r="B29" s="11" t="s">
        <v>47</v>
      </c>
      <c r="C29" s="11" t="s">
        <v>22</v>
      </c>
      <c r="D29" s="12">
        <f>4625+20000+1000+7000+12000</f>
        <v>44625</v>
      </c>
      <c r="E29" s="12">
        <v>50000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3">
        <f t="shared" si="0"/>
        <v>94625</v>
      </c>
      <c r="M29" s="14">
        <f>D29/$D$171</f>
        <v>1.5860174196510139E-2</v>
      </c>
      <c r="N29" s="14">
        <f>E29/$E$171</f>
        <v>3.6036036036036036E-2</v>
      </c>
      <c r="O29" s="14">
        <f>F29/$F$171</f>
        <v>0</v>
      </c>
      <c r="P29" s="15">
        <f>G29/$G$171</f>
        <v>0</v>
      </c>
      <c r="Q29" s="14">
        <f>H29/$H$171</f>
        <v>0</v>
      </c>
      <c r="R29" s="14" t="e">
        <f>I29/$I$171</f>
        <v>#DIV/0!</v>
      </c>
      <c r="S29" s="14" t="e">
        <f>J29/$J$171</f>
        <v>#DIV/0!</v>
      </c>
    </row>
    <row r="30" spans="2:19" ht="18" x14ac:dyDescent="0.25">
      <c r="B30" s="11" t="s">
        <v>48</v>
      </c>
      <c r="C30" s="11" t="s">
        <v>34</v>
      </c>
      <c r="D30" s="12">
        <f>4000+2500+1500+8500</f>
        <v>16500</v>
      </c>
      <c r="E30" s="12">
        <v>0</v>
      </c>
      <c r="F30" s="12">
        <v>0</v>
      </c>
      <c r="G30" s="12">
        <v>111.6</v>
      </c>
      <c r="H30" s="12">
        <v>0</v>
      </c>
      <c r="I30" s="12">
        <v>0</v>
      </c>
      <c r="J30" s="12">
        <v>0</v>
      </c>
      <c r="K30" s="13">
        <f t="shared" si="0"/>
        <v>16611.599999999999</v>
      </c>
      <c r="M30" s="14">
        <f>D30/$D$171</f>
        <v>5.8642660894659346E-3</v>
      </c>
      <c r="N30" s="14">
        <f>E30/$E$171</f>
        <v>0</v>
      </c>
      <c r="O30" s="14">
        <f>F30/$F$171</f>
        <v>0</v>
      </c>
      <c r="P30" s="15">
        <f>G30/$G$171</f>
        <v>2.7107116832645127E-2</v>
      </c>
      <c r="Q30" s="14">
        <f>H30/$H$171</f>
        <v>0</v>
      </c>
      <c r="R30" s="14" t="e">
        <f>I30/$I$171</f>
        <v>#DIV/0!</v>
      </c>
      <c r="S30" s="14" t="e">
        <f>J30/$J$171</f>
        <v>#DIV/0!</v>
      </c>
    </row>
    <row r="31" spans="2:19" ht="57" customHeight="1" thickBot="1" x14ac:dyDescent="0.3">
      <c r="B31" s="8" t="s">
        <v>1</v>
      </c>
      <c r="C31" s="8" t="s">
        <v>2</v>
      </c>
      <c r="D31" s="9" t="s">
        <v>3</v>
      </c>
      <c r="E31" s="10" t="s">
        <v>4</v>
      </c>
      <c r="F31" s="10" t="s">
        <v>5</v>
      </c>
      <c r="G31" s="10" t="s">
        <v>6</v>
      </c>
      <c r="H31" s="10" t="s">
        <v>7</v>
      </c>
      <c r="I31" s="10" t="s">
        <v>8</v>
      </c>
      <c r="J31" s="10" t="s">
        <v>9</v>
      </c>
      <c r="K31" s="10" t="s">
        <v>10</v>
      </c>
      <c r="M31" s="14" t="e">
        <f>D31/$D$171</f>
        <v>#VALUE!</v>
      </c>
      <c r="N31" s="14" t="e">
        <f>E31/$E$171</f>
        <v>#VALUE!</v>
      </c>
      <c r="O31" s="14" t="e">
        <f>F31/$F$171</f>
        <v>#VALUE!</v>
      </c>
      <c r="P31" s="15" t="e">
        <f>G31/$G$171</f>
        <v>#VALUE!</v>
      </c>
      <c r="Q31" s="14" t="e">
        <f>H31/$H$171</f>
        <v>#VALUE!</v>
      </c>
      <c r="R31" s="14" t="e">
        <f>I31/$I$171</f>
        <v>#VALUE!</v>
      </c>
      <c r="S31" s="14" t="e">
        <f>J31/$J$171</f>
        <v>#VALUE!</v>
      </c>
    </row>
    <row r="32" spans="2:19" ht="18" x14ac:dyDescent="0.25">
      <c r="B32" s="11" t="s">
        <v>49</v>
      </c>
      <c r="C32" s="11" t="s">
        <v>22</v>
      </c>
      <c r="D32" s="16">
        <v>30000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3">
        <f t="shared" ref="K32:K57" si="1">SUM(D32:J32)</f>
        <v>30000</v>
      </c>
      <c r="M32" s="14">
        <f>D32/$D$171</f>
        <v>1.0662301980847153E-2</v>
      </c>
      <c r="N32" s="14">
        <f>E32/$E$171</f>
        <v>0</v>
      </c>
      <c r="O32" s="14">
        <f>F32/$F$171</f>
        <v>0</v>
      </c>
      <c r="P32" s="15">
        <f>G32/$G$171</f>
        <v>0</v>
      </c>
      <c r="Q32" s="14">
        <f>H32/$H$171</f>
        <v>0</v>
      </c>
      <c r="R32" s="14" t="e">
        <f>I32/$I$171</f>
        <v>#DIV/0!</v>
      </c>
      <c r="S32" s="14" t="e">
        <f>J32/$J$171</f>
        <v>#DIV/0!</v>
      </c>
    </row>
    <row r="33" spans="2:19" ht="18" x14ac:dyDescent="0.25">
      <c r="B33" s="11" t="s">
        <v>50</v>
      </c>
      <c r="C33" s="11" t="s">
        <v>41</v>
      </c>
      <c r="D33" s="12">
        <v>7000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3">
        <f t="shared" si="1"/>
        <v>7000</v>
      </c>
      <c r="M33" s="14">
        <f>D33/$D$171</f>
        <v>2.4878704621976691E-3</v>
      </c>
      <c r="N33" s="14">
        <f>E33/$E$171</f>
        <v>0</v>
      </c>
      <c r="O33" s="14">
        <f>F33/$F$171</f>
        <v>0</v>
      </c>
      <c r="P33" s="15">
        <f>G33/$G$171</f>
        <v>0</v>
      </c>
      <c r="Q33" s="14">
        <f>H33/$H$171</f>
        <v>0</v>
      </c>
      <c r="R33" s="14" t="e">
        <f>I33/$I$171</f>
        <v>#DIV/0!</v>
      </c>
      <c r="S33" s="14" t="e">
        <f>J33/$J$171</f>
        <v>#DIV/0!</v>
      </c>
    </row>
    <row r="34" spans="2:19" ht="36" x14ac:dyDescent="0.25">
      <c r="B34" s="11" t="s">
        <v>51</v>
      </c>
      <c r="C34" s="11" t="s">
        <v>29</v>
      </c>
      <c r="D34" s="12">
        <v>35000</v>
      </c>
      <c r="E34" s="12">
        <v>0</v>
      </c>
      <c r="F34" s="12">
        <v>0</v>
      </c>
      <c r="G34" s="12">
        <v>0</v>
      </c>
      <c r="H34" s="12">
        <v>20000</v>
      </c>
      <c r="I34" s="12">
        <v>0</v>
      </c>
      <c r="J34" s="12">
        <v>0</v>
      </c>
      <c r="K34" s="13">
        <f t="shared" si="1"/>
        <v>55000</v>
      </c>
      <c r="M34" s="14">
        <f>D34/$D$171</f>
        <v>1.2439352310988345E-2</v>
      </c>
      <c r="N34" s="14">
        <f>E34/$E$171</f>
        <v>0</v>
      </c>
      <c r="O34" s="14">
        <f>F34/$F$171</f>
        <v>0</v>
      </c>
      <c r="P34" s="15">
        <f>G34/$G$171</f>
        <v>0</v>
      </c>
      <c r="Q34" s="14">
        <f>H34/$H$171</f>
        <v>6.1650380691100765E-3</v>
      </c>
      <c r="R34" s="14" t="e">
        <f>I34/$I$171</f>
        <v>#DIV/0!</v>
      </c>
      <c r="S34" s="14" t="e">
        <f>J34/$J$171</f>
        <v>#DIV/0!</v>
      </c>
    </row>
    <row r="35" spans="2:19" ht="27" x14ac:dyDescent="0.25">
      <c r="B35" s="11" t="s">
        <v>52</v>
      </c>
      <c r="C35" s="11" t="s">
        <v>17</v>
      </c>
      <c r="D35" s="12">
        <v>0</v>
      </c>
      <c r="E35" s="12">
        <v>0</v>
      </c>
      <c r="F35" s="12">
        <v>0</v>
      </c>
      <c r="G35" s="12">
        <v>0</v>
      </c>
      <c r="H35" s="12">
        <v>31300</v>
      </c>
      <c r="I35" s="12">
        <v>0</v>
      </c>
      <c r="J35" s="12">
        <v>0</v>
      </c>
      <c r="K35" s="13">
        <f t="shared" si="1"/>
        <v>31300</v>
      </c>
      <c r="M35" s="14">
        <f>D35/$D$171</f>
        <v>0</v>
      </c>
      <c r="N35" s="14">
        <f>E35/$E$171</f>
        <v>0</v>
      </c>
      <c r="O35" s="14">
        <f>F35/$F$171</f>
        <v>0</v>
      </c>
      <c r="P35" s="15">
        <f>G35/$G$171</f>
        <v>0</v>
      </c>
      <c r="Q35" s="14">
        <f>H35/$H$171</f>
        <v>9.6482845781572703E-3</v>
      </c>
      <c r="R35" s="14" t="e">
        <f>I35/$I$171</f>
        <v>#DIV/0!</v>
      </c>
      <c r="S35" s="14" t="e">
        <f>J35/$J$171</f>
        <v>#DIV/0!</v>
      </c>
    </row>
    <row r="36" spans="2:19" ht="27" x14ac:dyDescent="0.25">
      <c r="B36" s="11" t="s">
        <v>53</v>
      </c>
      <c r="C36" s="11" t="s">
        <v>26</v>
      </c>
      <c r="D36" s="16">
        <v>0</v>
      </c>
      <c r="E36" s="12">
        <v>25000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3">
        <f t="shared" si="1"/>
        <v>25000</v>
      </c>
      <c r="M36" s="14">
        <f>D36/$D$171</f>
        <v>0</v>
      </c>
      <c r="N36" s="14">
        <f>E36/$E$171</f>
        <v>1.8018018018018018E-2</v>
      </c>
      <c r="O36" s="14">
        <f>F36/$F$171</f>
        <v>0</v>
      </c>
      <c r="P36" s="15">
        <f>G36/$G$171</f>
        <v>0</v>
      </c>
      <c r="Q36" s="14">
        <f>H36/$H$171</f>
        <v>0</v>
      </c>
      <c r="R36" s="14" t="e">
        <f>I36/$I$171</f>
        <v>#DIV/0!</v>
      </c>
      <c r="S36" s="14" t="e">
        <f>J36/$J$171</f>
        <v>#DIV/0!</v>
      </c>
    </row>
    <row r="37" spans="2:19" ht="36" x14ac:dyDescent="0.25">
      <c r="B37" s="11" t="s">
        <v>54</v>
      </c>
      <c r="C37" s="11" t="s">
        <v>24</v>
      </c>
      <c r="D37" s="16">
        <v>0</v>
      </c>
      <c r="E37" s="12">
        <v>30000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3">
        <f t="shared" si="1"/>
        <v>30000</v>
      </c>
      <c r="M37" s="14">
        <f>D37/$D$171</f>
        <v>0</v>
      </c>
      <c r="N37" s="14">
        <f>E37/$E$171</f>
        <v>2.1621621621621623E-2</v>
      </c>
      <c r="O37" s="14">
        <f>F37/$F$171</f>
        <v>0</v>
      </c>
      <c r="P37" s="15">
        <f>G37/$G$171</f>
        <v>0</v>
      </c>
      <c r="Q37" s="14">
        <f>H37/$H$171</f>
        <v>0</v>
      </c>
      <c r="R37" s="14" t="e">
        <f>I37/$I$171</f>
        <v>#DIV/0!</v>
      </c>
      <c r="S37" s="14" t="e">
        <f>J37/$J$171</f>
        <v>#DIV/0!</v>
      </c>
    </row>
    <row r="38" spans="2:19" ht="27" x14ac:dyDescent="0.25">
      <c r="B38" s="11" t="s">
        <v>55</v>
      </c>
      <c r="C38" s="11" t="s">
        <v>22</v>
      </c>
      <c r="D38" s="16">
        <v>4000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3">
        <f t="shared" si="1"/>
        <v>4000</v>
      </c>
      <c r="M38" s="14">
        <f>D38/$D$171</f>
        <v>1.4216402641129538E-3</v>
      </c>
      <c r="N38" s="14">
        <f>E38/$E$171</f>
        <v>0</v>
      </c>
      <c r="O38" s="14">
        <f>F38/$F$171</f>
        <v>0</v>
      </c>
      <c r="P38" s="15">
        <f>G38/$G$171</f>
        <v>0</v>
      </c>
      <c r="Q38" s="14">
        <f>H38/$H$171</f>
        <v>0</v>
      </c>
      <c r="R38" s="14" t="e">
        <f>I38/$I$171</f>
        <v>#DIV/0!</v>
      </c>
      <c r="S38" s="14" t="e">
        <f>J38/$J$171</f>
        <v>#DIV/0!</v>
      </c>
    </row>
    <row r="39" spans="2:19" ht="27" x14ac:dyDescent="0.25">
      <c r="B39" s="11" t="s">
        <v>56</v>
      </c>
      <c r="C39" s="11" t="s">
        <v>17</v>
      </c>
      <c r="D39" s="12">
        <v>5000</v>
      </c>
      <c r="E39" s="12">
        <v>0</v>
      </c>
      <c r="F39" s="12">
        <v>0</v>
      </c>
      <c r="G39" s="12">
        <v>0</v>
      </c>
      <c r="H39" s="12">
        <v>5000</v>
      </c>
      <c r="I39" s="12">
        <v>0</v>
      </c>
      <c r="J39" s="12">
        <v>0</v>
      </c>
      <c r="K39" s="13">
        <f t="shared" si="1"/>
        <v>10000</v>
      </c>
      <c r="M39" s="14">
        <f>D39/$D$171</f>
        <v>1.7770503301411922E-3</v>
      </c>
      <c r="N39" s="14">
        <f>E39/$E$171</f>
        <v>0</v>
      </c>
      <c r="O39" s="14">
        <f>F39/$F$171</f>
        <v>0</v>
      </c>
      <c r="P39" s="15">
        <f>G39/$G$171</f>
        <v>0</v>
      </c>
      <c r="Q39" s="14">
        <f>H39/$H$171</f>
        <v>1.5412595172775191E-3</v>
      </c>
      <c r="R39" s="14" t="e">
        <f>I39/$I$171</f>
        <v>#DIV/0!</v>
      </c>
      <c r="S39" s="14" t="e">
        <f>J39/$J$171</f>
        <v>#DIV/0!</v>
      </c>
    </row>
    <row r="40" spans="2:19" ht="36" x14ac:dyDescent="0.25">
      <c r="B40" s="11" t="s">
        <v>57</v>
      </c>
      <c r="C40" s="11" t="s">
        <v>19</v>
      </c>
      <c r="D40" s="12">
        <v>1500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3">
        <f t="shared" si="1"/>
        <v>1500</v>
      </c>
      <c r="M40" s="14">
        <f>D40/$D$171</f>
        <v>5.3311509904235767E-4</v>
      </c>
      <c r="N40" s="14">
        <f>E40/$E$171</f>
        <v>0</v>
      </c>
      <c r="O40" s="14">
        <f>F40/$F$171</f>
        <v>0</v>
      </c>
      <c r="P40" s="15">
        <f>G40/$G$171</f>
        <v>0</v>
      </c>
      <c r="Q40" s="14">
        <f>H40/$H$171</f>
        <v>0</v>
      </c>
      <c r="R40" s="14" t="e">
        <f>I40/$I$171</f>
        <v>#DIV/0!</v>
      </c>
      <c r="S40" s="14" t="e">
        <f>J40/$J$171</f>
        <v>#DIV/0!</v>
      </c>
    </row>
    <row r="41" spans="2:19" ht="45" x14ac:dyDescent="0.25">
      <c r="B41" s="11" t="s">
        <v>58</v>
      </c>
      <c r="C41" s="11" t="s">
        <v>46</v>
      </c>
      <c r="D41" s="12">
        <v>7500</v>
      </c>
      <c r="E41" s="12">
        <v>0</v>
      </c>
      <c r="F41" s="12">
        <v>0</v>
      </c>
      <c r="G41" s="12">
        <v>0</v>
      </c>
      <c r="H41" s="12">
        <v>13000</v>
      </c>
      <c r="I41" s="12">
        <v>0</v>
      </c>
      <c r="J41" s="12">
        <v>0</v>
      </c>
      <c r="K41" s="13">
        <f t="shared" si="1"/>
        <v>20500</v>
      </c>
      <c r="M41" s="14">
        <f>D41/$D$171</f>
        <v>2.6655754952117881E-3</v>
      </c>
      <c r="N41" s="14">
        <f>E41/$E$171</f>
        <v>0</v>
      </c>
      <c r="O41" s="14">
        <f>F41/$F$171</f>
        <v>0</v>
      </c>
      <c r="P41" s="15">
        <f>G41/$G$171</f>
        <v>0</v>
      </c>
      <c r="Q41" s="14">
        <f>H41/$H$171</f>
        <v>4.0072747449215497E-3</v>
      </c>
      <c r="R41" s="14" t="e">
        <f>I41/$I$171</f>
        <v>#DIV/0!</v>
      </c>
      <c r="S41" s="14" t="e">
        <f>J41/$J$171</f>
        <v>#DIV/0!</v>
      </c>
    </row>
    <row r="42" spans="2:19" ht="36" x14ac:dyDescent="0.25">
      <c r="B42" s="11" t="s">
        <v>59</v>
      </c>
      <c r="C42" s="11" t="s">
        <v>12</v>
      </c>
      <c r="D42" s="12">
        <v>8000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3">
        <f t="shared" si="1"/>
        <v>8000</v>
      </c>
      <c r="M42" s="14">
        <f>D42/$D$171</f>
        <v>2.8432805282259076E-3</v>
      </c>
      <c r="N42" s="14">
        <f>E42/$E$171</f>
        <v>0</v>
      </c>
      <c r="O42" s="14">
        <f>F42/$F$171</f>
        <v>0</v>
      </c>
      <c r="P42" s="15">
        <f>G42/$G$171</f>
        <v>0</v>
      </c>
      <c r="Q42" s="14">
        <f>H42/$H$171</f>
        <v>0</v>
      </c>
      <c r="R42" s="14" t="e">
        <f>I42/$I$171</f>
        <v>#DIV/0!</v>
      </c>
      <c r="S42" s="14" t="e">
        <f>J42/$J$171</f>
        <v>#DIV/0!</v>
      </c>
    </row>
    <row r="43" spans="2:19" ht="36" x14ac:dyDescent="0.25">
      <c r="B43" s="11" t="s">
        <v>60</v>
      </c>
      <c r="C43" s="11" t="s">
        <v>37</v>
      </c>
      <c r="D43" s="12">
        <v>0</v>
      </c>
      <c r="E43" s="12">
        <v>0</v>
      </c>
      <c r="F43" s="12">
        <v>0</v>
      </c>
      <c r="G43" s="12">
        <v>0</v>
      </c>
      <c r="H43" s="12">
        <v>46000</v>
      </c>
      <c r="I43" s="12">
        <v>0</v>
      </c>
      <c r="J43" s="12">
        <v>0</v>
      </c>
      <c r="K43" s="13">
        <f t="shared" si="1"/>
        <v>46000</v>
      </c>
      <c r="M43" s="14">
        <f>D43/$D$171</f>
        <v>0</v>
      </c>
      <c r="N43" s="14">
        <f>E43/$E$171</f>
        <v>0</v>
      </c>
      <c r="O43" s="14">
        <f>F43/$F$171</f>
        <v>0</v>
      </c>
      <c r="P43" s="15">
        <f>G43/$G$171</f>
        <v>0</v>
      </c>
      <c r="Q43" s="14">
        <f>H43/$H$171</f>
        <v>1.4179587558953176E-2</v>
      </c>
      <c r="R43" s="14" t="e">
        <f>I43/$I$171</f>
        <v>#DIV/0!</v>
      </c>
      <c r="S43" s="14" t="e">
        <f>J43/$J$171</f>
        <v>#DIV/0!</v>
      </c>
    </row>
    <row r="44" spans="2:19" ht="36" x14ac:dyDescent="0.25">
      <c r="B44" s="11" t="s">
        <v>61</v>
      </c>
      <c r="C44" s="11" t="s">
        <v>44</v>
      </c>
      <c r="D44" s="12">
        <v>10000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3">
        <f t="shared" si="1"/>
        <v>10000</v>
      </c>
      <c r="M44" s="14">
        <f>D44/$D$171</f>
        <v>3.5541006602823845E-3</v>
      </c>
      <c r="N44" s="14">
        <f>E44/$E$171</f>
        <v>0</v>
      </c>
      <c r="O44" s="14">
        <f>F44/$F$171</f>
        <v>0</v>
      </c>
      <c r="P44" s="15">
        <f>G44/$G$171</f>
        <v>0</v>
      </c>
      <c r="Q44" s="14">
        <f>H44/$H$171</f>
        <v>0</v>
      </c>
      <c r="R44" s="14" t="e">
        <f>I44/$I$171</f>
        <v>#DIV/0!</v>
      </c>
      <c r="S44" s="14" t="e">
        <f>J44/$J$171</f>
        <v>#DIV/0!</v>
      </c>
    </row>
    <row r="45" spans="2:19" ht="36" x14ac:dyDescent="0.25">
      <c r="B45" s="11" t="s">
        <v>62</v>
      </c>
      <c r="C45" s="11" t="s">
        <v>63</v>
      </c>
      <c r="D45" s="12">
        <v>25000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3">
        <f t="shared" si="1"/>
        <v>25000</v>
      </c>
      <c r="M45" s="14">
        <f>D45/$D$171</f>
        <v>8.8852516507059616E-3</v>
      </c>
      <c r="N45" s="14">
        <f>E45/$E$171</f>
        <v>0</v>
      </c>
      <c r="O45" s="14">
        <f>F45/$F$171</f>
        <v>0</v>
      </c>
      <c r="P45" s="15">
        <f>G45/$G$171</f>
        <v>0</v>
      </c>
      <c r="Q45" s="14">
        <f>H45/$H$171</f>
        <v>0</v>
      </c>
      <c r="R45" s="14" t="e">
        <f>I45/$I$171</f>
        <v>#DIV/0!</v>
      </c>
      <c r="S45" s="14" t="e">
        <f>J45/$J$171</f>
        <v>#DIV/0!</v>
      </c>
    </row>
    <row r="46" spans="2:19" ht="36" x14ac:dyDescent="0.25">
      <c r="B46" s="11" t="s">
        <v>64</v>
      </c>
      <c r="C46" s="11" t="s">
        <v>19</v>
      </c>
      <c r="D46" s="12">
        <v>0</v>
      </c>
      <c r="E46" s="12">
        <v>0</v>
      </c>
      <c r="F46" s="12">
        <v>0</v>
      </c>
      <c r="G46" s="12">
        <v>0</v>
      </c>
      <c r="H46" s="12">
        <v>10000</v>
      </c>
      <c r="I46" s="12">
        <v>0</v>
      </c>
      <c r="J46" s="12">
        <v>0</v>
      </c>
      <c r="K46" s="13">
        <f t="shared" si="1"/>
        <v>10000</v>
      </c>
      <c r="M46" s="14">
        <f>D46/$D$171</f>
        <v>0</v>
      </c>
      <c r="N46" s="14">
        <f>E46/$E$171</f>
        <v>0</v>
      </c>
      <c r="O46" s="14">
        <f>F46/$F$171</f>
        <v>0</v>
      </c>
      <c r="P46" s="15">
        <f>G46/$G$171</f>
        <v>0</v>
      </c>
      <c r="Q46" s="14">
        <f>H46/$H$171</f>
        <v>3.0825190345550382E-3</v>
      </c>
      <c r="R46" s="14" t="e">
        <f>I46/$I$171</f>
        <v>#DIV/0!</v>
      </c>
      <c r="S46" s="14" t="e">
        <f>J46/$J$171</f>
        <v>#DIV/0!</v>
      </c>
    </row>
    <row r="47" spans="2:19" ht="36" x14ac:dyDescent="0.25">
      <c r="B47" s="11" t="s">
        <v>65</v>
      </c>
      <c r="C47" s="11" t="s">
        <v>37</v>
      </c>
      <c r="D47" s="12">
        <v>28500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3">
        <f t="shared" si="1"/>
        <v>28500</v>
      </c>
      <c r="M47" s="14">
        <f>D47/$D$171</f>
        <v>1.0129186881804796E-2</v>
      </c>
      <c r="N47" s="14">
        <f>E47/$E$171</f>
        <v>0</v>
      </c>
      <c r="O47" s="14">
        <f>F47/$F$171</f>
        <v>0</v>
      </c>
      <c r="P47" s="15">
        <f>G47/$G$171</f>
        <v>0</v>
      </c>
      <c r="Q47" s="14">
        <f>H47/$H$171</f>
        <v>0</v>
      </c>
      <c r="R47" s="14" t="e">
        <f>I47/$I$171</f>
        <v>#DIV/0!</v>
      </c>
      <c r="S47" s="14" t="e">
        <f>J47/$J$171</f>
        <v>#DIV/0!</v>
      </c>
    </row>
    <row r="48" spans="2:19" ht="36" x14ac:dyDescent="0.25">
      <c r="B48" s="11" t="s">
        <v>66</v>
      </c>
      <c r="C48" s="11" t="s">
        <v>37</v>
      </c>
      <c r="D48" s="12">
        <v>0</v>
      </c>
      <c r="E48" s="12">
        <v>0</v>
      </c>
      <c r="F48" s="12">
        <v>0</v>
      </c>
      <c r="G48" s="12">
        <v>0</v>
      </c>
      <c r="H48" s="12">
        <v>45000</v>
      </c>
      <c r="I48" s="12">
        <v>0</v>
      </c>
      <c r="J48" s="12">
        <v>0</v>
      </c>
      <c r="K48" s="13">
        <f t="shared" si="1"/>
        <v>45000</v>
      </c>
      <c r="M48" s="14">
        <f>D48/$D$171</f>
        <v>0</v>
      </c>
      <c r="N48" s="14">
        <f>E48/$E$171</f>
        <v>0</v>
      </c>
      <c r="O48" s="14">
        <f>F48/$F$171</f>
        <v>0</v>
      </c>
      <c r="P48" s="15">
        <f>G48/$G$171</f>
        <v>0</v>
      </c>
      <c r="Q48" s="14">
        <f>H48/$H$171</f>
        <v>1.3871335655497672E-2</v>
      </c>
      <c r="R48" s="14" t="e">
        <f>I48/$I$171</f>
        <v>#DIV/0!</v>
      </c>
      <c r="S48" s="14" t="e">
        <f>J48/$J$171</f>
        <v>#DIV/0!</v>
      </c>
    </row>
    <row r="49" spans="2:19" ht="18" x14ac:dyDescent="0.25">
      <c r="B49" s="11" t="s">
        <v>67</v>
      </c>
      <c r="C49" s="11" t="s">
        <v>26</v>
      </c>
      <c r="D49" s="12">
        <v>0</v>
      </c>
      <c r="E49" s="12">
        <v>30000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3">
        <f t="shared" si="1"/>
        <v>30000</v>
      </c>
      <c r="M49" s="14">
        <f>D49/$D$171</f>
        <v>0</v>
      </c>
      <c r="N49" s="14">
        <f>E49/$E$171</f>
        <v>2.1621621621621623E-2</v>
      </c>
      <c r="O49" s="14">
        <f>F49/$F$171</f>
        <v>0</v>
      </c>
      <c r="P49" s="15">
        <f>G49/$G$171</f>
        <v>0</v>
      </c>
      <c r="Q49" s="14">
        <f>H49/$H$171</f>
        <v>0</v>
      </c>
      <c r="R49" s="14" t="e">
        <f>I49/$I$171</f>
        <v>#DIV/0!</v>
      </c>
      <c r="S49" s="14" t="e">
        <f>J49/$J$171</f>
        <v>#DIV/0!</v>
      </c>
    </row>
    <row r="50" spans="2:19" ht="36" x14ac:dyDescent="0.25">
      <c r="B50" s="11" t="s">
        <v>68</v>
      </c>
      <c r="C50" s="11" t="s">
        <v>46</v>
      </c>
      <c r="D50" s="12">
        <v>1250</v>
      </c>
      <c r="E50" s="12">
        <v>0</v>
      </c>
      <c r="F50" s="12">
        <v>0</v>
      </c>
      <c r="G50" s="12">
        <v>568</v>
      </c>
      <c r="H50" s="12">
        <v>45000</v>
      </c>
      <c r="I50" s="12">
        <v>0</v>
      </c>
      <c r="J50" s="12">
        <v>0</v>
      </c>
      <c r="K50" s="13">
        <f t="shared" si="1"/>
        <v>46818</v>
      </c>
      <c r="M50" s="14">
        <f>D50/$D$171</f>
        <v>4.4426258253529806E-4</v>
      </c>
      <c r="N50" s="14">
        <f>E50/$E$171</f>
        <v>0</v>
      </c>
      <c r="O50" s="14">
        <f>F50/$F$171</f>
        <v>0</v>
      </c>
      <c r="P50" s="15">
        <f>G50/$G$171</f>
        <v>0.13796453728443042</v>
      </c>
      <c r="Q50" s="14">
        <f>H50/$H$171</f>
        <v>1.3871335655497672E-2</v>
      </c>
      <c r="R50" s="14" t="e">
        <f>I50/$I$171</f>
        <v>#DIV/0!</v>
      </c>
      <c r="S50" s="14" t="e">
        <f>J50/$J$171</f>
        <v>#DIV/0!</v>
      </c>
    </row>
    <row r="51" spans="2:19" ht="36" x14ac:dyDescent="0.25">
      <c r="B51" s="11" t="s">
        <v>69</v>
      </c>
      <c r="C51" s="11" t="s">
        <v>44</v>
      </c>
      <c r="D51" s="12">
        <v>14300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3">
        <f t="shared" si="1"/>
        <v>14300</v>
      </c>
      <c r="M51" s="14">
        <f>D51/$D$171</f>
        <v>5.0823639442038092E-3</v>
      </c>
      <c r="N51" s="14">
        <f>E51/$E$171</f>
        <v>0</v>
      </c>
      <c r="O51" s="14">
        <f>F51/$F$171</f>
        <v>0</v>
      </c>
      <c r="P51" s="15">
        <f>G51/$G$171</f>
        <v>0</v>
      </c>
      <c r="Q51" s="14">
        <f>H51/$H$171</f>
        <v>0</v>
      </c>
      <c r="R51" s="14" t="e">
        <f>I51/$I$171</f>
        <v>#DIV/0!</v>
      </c>
      <c r="S51" s="14" t="e">
        <f>J51/$J$171</f>
        <v>#DIV/0!</v>
      </c>
    </row>
    <row r="52" spans="2:19" ht="27" x14ac:dyDescent="0.25">
      <c r="B52" s="11" t="s">
        <v>70</v>
      </c>
      <c r="C52" s="11" t="s">
        <v>14</v>
      </c>
      <c r="D52" s="12">
        <v>0</v>
      </c>
      <c r="E52" s="12">
        <v>0</v>
      </c>
      <c r="F52" s="12">
        <v>0</v>
      </c>
      <c r="G52" s="12">
        <v>0</v>
      </c>
      <c r="H52" s="12">
        <v>102500</v>
      </c>
      <c r="I52" s="12">
        <v>0</v>
      </c>
      <c r="J52" s="12">
        <v>0</v>
      </c>
      <c r="K52" s="13">
        <f t="shared" si="1"/>
        <v>102500</v>
      </c>
      <c r="M52" s="14">
        <f>D52/$D$171</f>
        <v>0</v>
      </c>
      <c r="N52" s="14">
        <f>E52/$E$171</f>
        <v>0</v>
      </c>
      <c r="O52" s="14">
        <f>F52/$F$171</f>
        <v>0</v>
      </c>
      <c r="P52" s="15">
        <f>G52/$G$171</f>
        <v>0</v>
      </c>
      <c r="Q52" s="14">
        <f>H52/$H$171</f>
        <v>3.159582010418914E-2</v>
      </c>
      <c r="R52" s="14" t="e">
        <f>I52/$I$171</f>
        <v>#DIV/0!</v>
      </c>
      <c r="S52" s="14" t="e">
        <f>J52/$J$171</f>
        <v>#DIV/0!</v>
      </c>
    </row>
    <row r="53" spans="2:19" ht="36" x14ac:dyDescent="0.25">
      <c r="B53" s="11" t="s">
        <v>71</v>
      </c>
      <c r="C53" s="11" t="s">
        <v>44</v>
      </c>
      <c r="D53" s="12">
        <v>4750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3">
        <f t="shared" si="1"/>
        <v>4750</v>
      </c>
      <c r="M53" s="14">
        <f>D53/$D$171</f>
        <v>1.6881978136341325E-3</v>
      </c>
      <c r="N53" s="14">
        <f>E53/$E$171</f>
        <v>0</v>
      </c>
      <c r="O53" s="14">
        <f>F53/$F$171</f>
        <v>0</v>
      </c>
      <c r="P53" s="15">
        <f>G53/$G$171</f>
        <v>0</v>
      </c>
      <c r="Q53" s="14">
        <f>H53/$H$171</f>
        <v>0</v>
      </c>
      <c r="R53" s="14" t="e">
        <f>I53/$I$171</f>
        <v>#DIV/0!</v>
      </c>
      <c r="S53" s="14" t="e">
        <f>J53/$J$171</f>
        <v>#DIV/0!</v>
      </c>
    </row>
    <row r="54" spans="2:19" ht="27" x14ac:dyDescent="0.25">
      <c r="B54" s="11" t="s">
        <v>72</v>
      </c>
      <c r="C54" s="11" t="s">
        <v>26</v>
      </c>
      <c r="D54" s="12">
        <v>40000</v>
      </c>
      <c r="E54" s="12">
        <v>0</v>
      </c>
      <c r="F54" s="12">
        <v>0</v>
      </c>
      <c r="G54" s="12">
        <v>0</v>
      </c>
      <c r="H54" s="12">
        <v>50000</v>
      </c>
      <c r="I54" s="12">
        <v>0</v>
      </c>
      <c r="J54" s="12">
        <v>0</v>
      </c>
      <c r="K54" s="13">
        <f t="shared" si="1"/>
        <v>90000</v>
      </c>
      <c r="M54" s="14">
        <f>D54/$D$171</f>
        <v>1.4216402641129538E-2</v>
      </c>
      <c r="N54" s="14">
        <f>E54/$E$171</f>
        <v>0</v>
      </c>
      <c r="O54" s="14">
        <f>F54/$F$171</f>
        <v>0</v>
      </c>
      <c r="P54" s="15">
        <f>G54/$G$171</f>
        <v>0</v>
      </c>
      <c r="Q54" s="14">
        <f>H54/$H$171</f>
        <v>1.5412595172775191E-2</v>
      </c>
      <c r="R54" s="14" t="e">
        <f>I54/$I$171</f>
        <v>#DIV/0!</v>
      </c>
      <c r="S54" s="14" t="e">
        <f>J54/$J$171</f>
        <v>#DIV/0!</v>
      </c>
    </row>
    <row r="55" spans="2:19" ht="36" x14ac:dyDescent="0.25">
      <c r="B55" s="11" t="s">
        <v>73</v>
      </c>
      <c r="C55" s="11" t="s">
        <v>14</v>
      </c>
      <c r="D55" s="12">
        <v>3500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3">
        <f t="shared" si="1"/>
        <v>3500</v>
      </c>
      <c r="M55" s="14">
        <f>D55/$D$171</f>
        <v>1.2439352310988346E-3</v>
      </c>
      <c r="N55" s="14">
        <f>E55/$E$171</f>
        <v>0</v>
      </c>
      <c r="O55" s="14">
        <f>F55/$F$171</f>
        <v>0</v>
      </c>
      <c r="P55" s="15">
        <f>G55/$G$171</f>
        <v>0</v>
      </c>
      <c r="Q55" s="14">
        <f>H55/$H$171</f>
        <v>0</v>
      </c>
      <c r="R55" s="14" t="e">
        <f>I55/$I$171</f>
        <v>#DIV/0!</v>
      </c>
      <c r="S55" s="14" t="e">
        <f>J55/$J$171</f>
        <v>#DIV/0!</v>
      </c>
    </row>
    <row r="56" spans="2:19" ht="27" x14ac:dyDescent="0.25">
      <c r="B56" s="11" t="s">
        <v>74</v>
      </c>
      <c r="C56" s="11" t="s">
        <v>19</v>
      </c>
      <c r="D56" s="12">
        <v>23100</v>
      </c>
      <c r="E56" s="12">
        <v>75000</v>
      </c>
      <c r="F56" s="12">
        <v>0</v>
      </c>
      <c r="G56" s="12">
        <v>0</v>
      </c>
      <c r="H56" s="12">
        <v>20000</v>
      </c>
      <c r="I56" s="12">
        <v>0</v>
      </c>
      <c r="J56" s="12">
        <v>0</v>
      </c>
      <c r="K56" s="13">
        <f t="shared" si="1"/>
        <v>118100</v>
      </c>
      <c r="M56" s="14">
        <f>D56/$D$171</f>
        <v>8.2099725252523081E-3</v>
      </c>
      <c r="N56" s="14">
        <f>E56/$E$171</f>
        <v>5.4054054054054057E-2</v>
      </c>
      <c r="O56" s="14">
        <f>F56/$F$171</f>
        <v>0</v>
      </c>
      <c r="P56" s="15">
        <f>G56/$G$171</f>
        <v>0</v>
      </c>
      <c r="Q56" s="14">
        <f>H56/$H$171</f>
        <v>6.1650380691100765E-3</v>
      </c>
      <c r="R56" s="14" t="e">
        <f>I56/$I$171</f>
        <v>#DIV/0!</v>
      </c>
      <c r="S56" s="14" t="e">
        <f>J56/$J$171</f>
        <v>#DIV/0!</v>
      </c>
    </row>
    <row r="57" spans="2:19" x14ac:dyDescent="0.25">
      <c r="B57" s="11" t="s">
        <v>75</v>
      </c>
      <c r="C57" s="11" t="s">
        <v>29</v>
      </c>
      <c r="D57" s="12">
        <v>11500</v>
      </c>
      <c r="E57" s="12">
        <v>0</v>
      </c>
      <c r="F57" s="12">
        <v>0</v>
      </c>
      <c r="G57" s="12">
        <v>0</v>
      </c>
      <c r="H57" s="12">
        <v>10000</v>
      </c>
      <c r="I57" s="12">
        <v>0</v>
      </c>
      <c r="J57" s="12">
        <v>0</v>
      </c>
      <c r="K57" s="13">
        <f t="shared" si="1"/>
        <v>21500</v>
      </c>
      <c r="M57" s="14">
        <f>D57/$D$171</f>
        <v>4.0872157593247419E-3</v>
      </c>
      <c r="N57" s="14">
        <f>E57/$E$171</f>
        <v>0</v>
      </c>
      <c r="O57" s="14">
        <f>F57/$F$171</f>
        <v>0</v>
      </c>
      <c r="P57" s="15">
        <f>G57/$G$171</f>
        <v>0</v>
      </c>
      <c r="Q57" s="14">
        <f>H57/$H$171</f>
        <v>3.0825190345550382E-3</v>
      </c>
      <c r="R57" s="14" t="e">
        <f>I57/$I$171</f>
        <v>#DIV/0!</v>
      </c>
      <c r="S57" s="14" t="e">
        <f>J57/$J$171</f>
        <v>#DIV/0!</v>
      </c>
    </row>
    <row r="58" spans="2:19" ht="51.75" thickBot="1" x14ac:dyDescent="0.3">
      <c r="B58" s="8" t="s">
        <v>1</v>
      </c>
      <c r="C58" s="8" t="s">
        <v>2</v>
      </c>
      <c r="D58" s="9" t="s">
        <v>3</v>
      </c>
      <c r="E58" s="10" t="s">
        <v>4</v>
      </c>
      <c r="F58" s="10" t="s">
        <v>5</v>
      </c>
      <c r="G58" s="10" t="s">
        <v>6</v>
      </c>
      <c r="H58" s="10" t="s">
        <v>7</v>
      </c>
      <c r="I58" s="10" t="s">
        <v>8</v>
      </c>
      <c r="J58" s="10" t="s">
        <v>9</v>
      </c>
      <c r="K58" s="10" t="s">
        <v>10</v>
      </c>
      <c r="M58" s="14" t="e">
        <f>D58/$D$171</f>
        <v>#VALUE!</v>
      </c>
      <c r="N58" s="14" t="e">
        <f>E58/$E$171</f>
        <v>#VALUE!</v>
      </c>
      <c r="O58" s="14" t="e">
        <f>F58/$F$171</f>
        <v>#VALUE!</v>
      </c>
      <c r="P58" s="15" t="e">
        <f>G58/$G$171</f>
        <v>#VALUE!</v>
      </c>
      <c r="Q58" s="14" t="e">
        <f>H58/$H$171</f>
        <v>#VALUE!</v>
      </c>
      <c r="R58" s="14" t="e">
        <f>I58/$I$171</f>
        <v>#VALUE!</v>
      </c>
      <c r="S58" s="14" t="e">
        <f>J58/$J$171</f>
        <v>#VALUE!</v>
      </c>
    </row>
    <row r="59" spans="2:19" ht="36" x14ac:dyDescent="0.25">
      <c r="B59" s="11" t="s">
        <v>76</v>
      </c>
      <c r="C59" s="11" t="s">
        <v>19</v>
      </c>
      <c r="D59" s="12">
        <v>798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6">
        <f t="shared" ref="K59:K82" si="2">SUM(D59:J59)</f>
        <v>798</v>
      </c>
      <c r="M59" s="14">
        <f>D59/$D$171</f>
        <v>2.8361723269053427E-4</v>
      </c>
      <c r="N59" s="14">
        <f>E59/$E$171</f>
        <v>0</v>
      </c>
      <c r="O59" s="14">
        <f>F59/$F$171</f>
        <v>0</v>
      </c>
      <c r="P59" s="15">
        <f>G59/$G$171</f>
        <v>0</v>
      </c>
      <c r="Q59" s="14">
        <f>H59/$H$171</f>
        <v>0</v>
      </c>
      <c r="R59" s="14" t="e">
        <f>I59/$I$171</f>
        <v>#DIV/0!</v>
      </c>
      <c r="S59" s="14" t="e">
        <f>J59/$J$171</f>
        <v>#DIV/0!</v>
      </c>
    </row>
    <row r="60" spans="2:19" ht="36" x14ac:dyDescent="0.25">
      <c r="B60" s="11" t="s">
        <v>77</v>
      </c>
      <c r="C60" s="11" t="s">
        <v>29</v>
      </c>
      <c r="D60" s="12">
        <v>10000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6">
        <f t="shared" si="2"/>
        <v>10000</v>
      </c>
      <c r="M60" s="14">
        <f>D60/$D$171</f>
        <v>3.5541006602823845E-3</v>
      </c>
      <c r="N60" s="14">
        <f>E60/$E$171</f>
        <v>0</v>
      </c>
      <c r="O60" s="14">
        <f>F60/$F$171</f>
        <v>0</v>
      </c>
      <c r="P60" s="15">
        <f>G60/$G$171</f>
        <v>0</v>
      </c>
      <c r="Q60" s="14">
        <f>H60/$H$171</f>
        <v>0</v>
      </c>
      <c r="R60" s="14" t="e">
        <f>I60/$I$171</f>
        <v>#DIV/0!</v>
      </c>
      <c r="S60" s="14" t="e">
        <f>J60/$J$171</f>
        <v>#DIV/0!</v>
      </c>
    </row>
    <row r="61" spans="2:19" ht="36" x14ac:dyDescent="0.25">
      <c r="B61" s="11" t="s">
        <v>78</v>
      </c>
      <c r="C61" s="11" t="s">
        <v>24</v>
      </c>
      <c r="D61" s="12">
        <v>3500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6">
        <f t="shared" si="2"/>
        <v>3500</v>
      </c>
      <c r="M61" s="14">
        <f>D61/$D$171</f>
        <v>1.2439352310988346E-3</v>
      </c>
      <c r="N61" s="14">
        <f>E61/$E$171</f>
        <v>0</v>
      </c>
      <c r="O61" s="14">
        <f>F61/$F$171</f>
        <v>0</v>
      </c>
      <c r="P61" s="15">
        <f>G61/$G$171</f>
        <v>0</v>
      </c>
      <c r="Q61" s="14">
        <f>H61/$H$171</f>
        <v>0</v>
      </c>
      <c r="R61" s="14" t="e">
        <f>I61/$I$171</f>
        <v>#DIV/0!</v>
      </c>
      <c r="S61" s="14" t="e">
        <f>J61/$J$171</f>
        <v>#DIV/0!</v>
      </c>
    </row>
    <row r="62" spans="2:19" ht="36" x14ac:dyDescent="0.25">
      <c r="B62" s="11" t="s">
        <v>79</v>
      </c>
      <c r="C62" s="11" t="s">
        <v>46</v>
      </c>
      <c r="D62" s="12">
        <v>7000</v>
      </c>
      <c r="E62" s="12">
        <v>0</v>
      </c>
      <c r="F62" s="12">
        <v>1133</v>
      </c>
      <c r="G62" s="12">
        <v>0</v>
      </c>
      <c r="H62" s="12">
        <v>49000</v>
      </c>
      <c r="I62" s="12">
        <v>0</v>
      </c>
      <c r="J62" s="12">
        <v>0</v>
      </c>
      <c r="K62" s="16">
        <f t="shared" si="2"/>
        <v>57133</v>
      </c>
      <c r="M62" s="14">
        <f>D62/$D$171</f>
        <v>2.4878704621976691E-3</v>
      </c>
      <c r="N62" s="14">
        <f>E62/$E$171</f>
        <v>0</v>
      </c>
      <c r="O62" s="14">
        <f>F62/$F$171</f>
        <v>0.11768859597505001</v>
      </c>
      <c r="P62" s="15">
        <f>G62/$G$171</f>
        <v>0</v>
      </c>
      <c r="Q62" s="14">
        <f>H62/$H$171</f>
        <v>1.5104343269319687E-2</v>
      </c>
      <c r="R62" s="14" t="e">
        <f>I62/$I$171</f>
        <v>#DIV/0!</v>
      </c>
      <c r="S62" s="14" t="e">
        <f>J62/$J$171</f>
        <v>#DIV/0!</v>
      </c>
    </row>
    <row r="63" spans="2:19" ht="36" x14ac:dyDescent="0.25">
      <c r="B63" s="11" t="s">
        <v>80</v>
      </c>
      <c r="C63" s="11" t="s">
        <v>37</v>
      </c>
      <c r="D63" s="12">
        <v>30000</v>
      </c>
      <c r="E63" s="12">
        <v>50000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6">
        <f t="shared" si="2"/>
        <v>80000</v>
      </c>
      <c r="M63" s="14">
        <f>D63/$D$171</f>
        <v>1.0662301980847153E-2</v>
      </c>
      <c r="N63" s="14">
        <f>E63/$E$171</f>
        <v>3.6036036036036036E-2</v>
      </c>
      <c r="O63" s="14">
        <f>F63/$F$171</f>
        <v>0</v>
      </c>
      <c r="P63" s="15">
        <f>G63/$G$171</f>
        <v>0</v>
      </c>
      <c r="Q63" s="14">
        <f>H63/$H$171</f>
        <v>0</v>
      </c>
      <c r="R63" s="14" t="e">
        <f>I63/$I$171</f>
        <v>#DIV/0!</v>
      </c>
      <c r="S63" s="14" t="e">
        <f>J63/$J$171</f>
        <v>#DIV/0!</v>
      </c>
    </row>
    <row r="64" spans="2:19" ht="18" x14ac:dyDescent="0.25">
      <c r="B64" s="11" t="s">
        <v>81</v>
      </c>
      <c r="C64" s="11" t="s">
        <v>82</v>
      </c>
      <c r="D64" s="12">
        <v>44000</v>
      </c>
      <c r="E64" s="12">
        <v>0</v>
      </c>
      <c r="F64" s="12">
        <v>3155</v>
      </c>
      <c r="G64" s="12">
        <v>0</v>
      </c>
      <c r="H64" s="12">
        <v>139000</v>
      </c>
      <c r="I64" s="12">
        <v>0</v>
      </c>
      <c r="J64" s="12">
        <v>0</v>
      </c>
      <c r="K64" s="16">
        <f t="shared" si="2"/>
        <v>186155</v>
      </c>
      <c r="M64" s="14">
        <f>D64/$D$171</f>
        <v>1.563804290524249E-2</v>
      </c>
      <c r="N64" s="14">
        <f>E64/$E$171</f>
        <v>0</v>
      </c>
      <c r="O64" s="14">
        <f>F64/$F$171</f>
        <v>0.32772067105144109</v>
      </c>
      <c r="P64" s="15">
        <f>G64/$G$171</f>
        <v>0</v>
      </c>
      <c r="Q64" s="14">
        <f>H64/$H$171</f>
        <v>4.2847014580315035E-2</v>
      </c>
      <c r="R64" s="14" t="e">
        <f>I64/$I$171</f>
        <v>#DIV/0!</v>
      </c>
      <c r="S64" s="14" t="e">
        <f>J64/$J$171</f>
        <v>#DIV/0!</v>
      </c>
    </row>
    <row r="65" spans="2:19" ht="27" x14ac:dyDescent="0.25">
      <c r="B65" s="11" t="s">
        <v>83</v>
      </c>
      <c r="C65" s="11" t="s">
        <v>44</v>
      </c>
      <c r="D65" s="12">
        <v>20000</v>
      </c>
      <c r="E65" s="12">
        <v>0</v>
      </c>
      <c r="F65" s="12">
        <v>0</v>
      </c>
      <c r="G65" s="12">
        <v>0</v>
      </c>
      <c r="H65" s="12">
        <v>10700</v>
      </c>
      <c r="I65" s="12">
        <v>0</v>
      </c>
      <c r="J65" s="12">
        <v>0</v>
      </c>
      <c r="K65" s="16">
        <f t="shared" si="2"/>
        <v>30700</v>
      </c>
      <c r="M65" s="14">
        <f>D65/$D$171</f>
        <v>7.1082013205647689E-3</v>
      </c>
      <c r="N65" s="14">
        <f>E65/$E$171</f>
        <v>0</v>
      </c>
      <c r="O65" s="14">
        <f>F65/$F$171</f>
        <v>0</v>
      </c>
      <c r="P65" s="15">
        <f>G65/$G$171</f>
        <v>0</v>
      </c>
      <c r="Q65" s="14">
        <f>H65/$H$171</f>
        <v>3.2982953669738911E-3</v>
      </c>
      <c r="R65" s="14" t="e">
        <f>I65/$I$171</f>
        <v>#DIV/0!</v>
      </c>
      <c r="S65" s="14" t="e">
        <f>J65/$J$171</f>
        <v>#DIV/0!</v>
      </c>
    </row>
    <row r="66" spans="2:19" ht="27" x14ac:dyDescent="0.25">
      <c r="B66" s="11" t="s">
        <v>84</v>
      </c>
      <c r="C66" s="11" t="s">
        <v>34</v>
      </c>
      <c r="D66" s="12">
        <v>14800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6">
        <f t="shared" si="2"/>
        <v>14800</v>
      </c>
      <c r="M66" s="14">
        <f>D66/$D$171</f>
        <v>5.2600689772179287E-3</v>
      </c>
      <c r="N66" s="14">
        <f>E66/$E$171</f>
        <v>0</v>
      </c>
      <c r="O66" s="14">
        <f>F66/$F$171</f>
        <v>0</v>
      </c>
      <c r="P66" s="15">
        <f>G66/$G$171</f>
        <v>0</v>
      </c>
      <c r="Q66" s="14">
        <f>H66/$H$171</f>
        <v>0</v>
      </c>
      <c r="R66" s="14" t="e">
        <f>I66/$I$171</f>
        <v>#DIV/0!</v>
      </c>
      <c r="S66" s="14" t="e">
        <f>J66/$J$171</f>
        <v>#DIV/0!</v>
      </c>
    </row>
    <row r="67" spans="2:19" ht="36" x14ac:dyDescent="0.25">
      <c r="B67" s="11" t="s">
        <v>85</v>
      </c>
      <c r="C67" s="11" t="s">
        <v>37</v>
      </c>
      <c r="D67" s="12">
        <v>0</v>
      </c>
      <c r="E67" s="12">
        <v>0</v>
      </c>
      <c r="F67" s="12">
        <v>0</v>
      </c>
      <c r="G67" s="12">
        <v>0</v>
      </c>
      <c r="H67" s="12">
        <v>10000</v>
      </c>
      <c r="I67" s="12">
        <v>0</v>
      </c>
      <c r="J67" s="12">
        <v>0</v>
      </c>
      <c r="K67" s="16">
        <f t="shared" si="2"/>
        <v>10000</v>
      </c>
      <c r="M67" s="14">
        <f>D67/$D$171</f>
        <v>0</v>
      </c>
      <c r="N67" s="14">
        <f>E67/$E$171</f>
        <v>0</v>
      </c>
      <c r="O67" s="14">
        <f>F67/$F$171</f>
        <v>0</v>
      </c>
      <c r="P67" s="15">
        <f>G67/$G$171</f>
        <v>0</v>
      </c>
      <c r="Q67" s="14">
        <f>H67/$H$171</f>
        <v>3.0825190345550382E-3</v>
      </c>
      <c r="R67" s="14" t="e">
        <f>I67/$I$171</f>
        <v>#DIV/0!</v>
      </c>
      <c r="S67" s="14" t="e">
        <f>J67/$J$171</f>
        <v>#DIV/0!</v>
      </c>
    </row>
    <row r="68" spans="2:19" ht="36" x14ac:dyDescent="0.25">
      <c r="B68" s="11" t="s">
        <v>86</v>
      </c>
      <c r="C68" s="11" t="s">
        <v>14</v>
      </c>
      <c r="D68" s="12">
        <v>59000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6">
        <f t="shared" si="2"/>
        <v>59000</v>
      </c>
      <c r="M68" s="14">
        <f>D68/$D$171</f>
        <v>2.0969193895666066E-2</v>
      </c>
      <c r="N68" s="14">
        <f>E68/$E$171</f>
        <v>0</v>
      </c>
      <c r="O68" s="14">
        <f>F68/$F$171</f>
        <v>0</v>
      </c>
      <c r="P68" s="15">
        <f>G68/$G$171</f>
        <v>0</v>
      </c>
      <c r="Q68" s="14">
        <f>H68/$H$171</f>
        <v>0</v>
      </c>
      <c r="R68" s="14" t="e">
        <f>I68/$I$171</f>
        <v>#DIV/0!</v>
      </c>
      <c r="S68" s="14" t="e">
        <f>J68/$J$171</f>
        <v>#DIV/0!</v>
      </c>
    </row>
    <row r="69" spans="2:19" ht="36" x14ac:dyDescent="0.25">
      <c r="B69" s="11" t="s">
        <v>87</v>
      </c>
      <c r="C69" s="11" t="s">
        <v>46</v>
      </c>
      <c r="D69" s="12">
        <v>3000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6">
        <f t="shared" si="2"/>
        <v>3000</v>
      </c>
      <c r="M69" s="14">
        <f>D69/$D$171</f>
        <v>1.0662301980847153E-3</v>
      </c>
      <c r="N69" s="14">
        <f>E69/$E$171</f>
        <v>0</v>
      </c>
      <c r="O69" s="14">
        <f>F69/$F$171</f>
        <v>0</v>
      </c>
      <c r="P69" s="15">
        <f>G69/$G$171</f>
        <v>0</v>
      </c>
      <c r="Q69" s="14">
        <f>H69/$H$171</f>
        <v>0</v>
      </c>
      <c r="R69" s="14" t="e">
        <f>I69/$I$171</f>
        <v>#DIV/0!</v>
      </c>
      <c r="S69" s="14" t="e">
        <f>J69/$J$171</f>
        <v>#DIV/0!</v>
      </c>
    </row>
    <row r="70" spans="2:19" ht="36" x14ac:dyDescent="0.25">
      <c r="B70" s="11" t="s">
        <v>88</v>
      </c>
      <c r="C70" s="11" t="s">
        <v>46</v>
      </c>
      <c r="D70" s="12">
        <v>25000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6">
        <f t="shared" si="2"/>
        <v>25000</v>
      </c>
      <c r="M70" s="14">
        <f t="shared" ref="M70:M133" si="3">D70/$D$171</f>
        <v>8.8852516507059616E-3</v>
      </c>
      <c r="N70" s="14">
        <f t="shared" ref="N70:N133" si="4">E70/$E$171</f>
        <v>0</v>
      </c>
      <c r="O70" s="14">
        <f t="shared" ref="O70:O133" si="5">F70/$F$171</f>
        <v>0</v>
      </c>
      <c r="P70" s="15">
        <f t="shared" ref="P70:P133" si="6">G70/$G$171</f>
        <v>0</v>
      </c>
      <c r="Q70" s="14">
        <f t="shared" ref="Q70:Q133" si="7">H70/$H$171</f>
        <v>0</v>
      </c>
      <c r="R70" s="14" t="e">
        <f t="shared" ref="R70:R133" si="8">I70/$I$171</f>
        <v>#DIV/0!</v>
      </c>
      <c r="S70" s="14" t="e">
        <f t="shared" ref="S70:S133" si="9">J70/$J$171</f>
        <v>#DIV/0!</v>
      </c>
    </row>
    <row r="71" spans="2:19" ht="36" x14ac:dyDescent="0.25">
      <c r="B71" s="11" t="s">
        <v>89</v>
      </c>
      <c r="C71" s="11" t="s">
        <v>26</v>
      </c>
      <c r="D71" s="12">
        <v>25000</v>
      </c>
      <c r="E71" s="12">
        <v>0</v>
      </c>
      <c r="F71" s="12">
        <v>647</v>
      </c>
      <c r="G71" s="12">
        <v>0</v>
      </c>
      <c r="H71" s="12">
        <v>0</v>
      </c>
      <c r="I71" s="12">
        <v>0</v>
      </c>
      <c r="J71" s="12">
        <v>0</v>
      </c>
      <c r="K71" s="16">
        <f t="shared" si="2"/>
        <v>25647</v>
      </c>
      <c r="M71" s="14">
        <f t="shared" si="3"/>
        <v>8.8852516507059616E-3</v>
      </c>
      <c r="N71" s="14">
        <f t="shared" si="4"/>
        <v>0</v>
      </c>
      <c r="O71" s="14">
        <f t="shared" si="5"/>
        <v>6.7206109087252747E-2</v>
      </c>
      <c r="P71" s="15">
        <f t="shared" si="6"/>
        <v>0</v>
      </c>
      <c r="Q71" s="14">
        <f t="shared" si="7"/>
        <v>0</v>
      </c>
      <c r="R71" s="14" t="e">
        <f t="shared" si="8"/>
        <v>#DIV/0!</v>
      </c>
      <c r="S71" s="14" t="e">
        <f t="shared" si="9"/>
        <v>#DIV/0!</v>
      </c>
    </row>
    <row r="72" spans="2:19" ht="45" x14ac:dyDescent="0.25">
      <c r="B72" s="11" t="s">
        <v>90</v>
      </c>
      <c r="C72" s="11" t="s">
        <v>46</v>
      </c>
      <c r="D72" s="12">
        <v>22000</v>
      </c>
      <c r="E72" s="12">
        <v>0</v>
      </c>
      <c r="F72" s="12">
        <v>0</v>
      </c>
      <c r="G72" s="12">
        <v>673</v>
      </c>
      <c r="H72" s="12">
        <v>0</v>
      </c>
      <c r="I72" s="12">
        <v>0</v>
      </c>
      <c r="J72" s="12">
        <v>0</v>
      </c>
      <c r="K72" s="16">
        <f t="shared" si="2"/>
        <v>22673</v>
      </c>
      <c r="M72" s="14">
        <f t="shared" si="3"/>
        <v>7.819021452621245E-3</v>
      </c>
      <c r="N72" s="14">
        <f t="shared" si="4"/>
        <v>0</v>
      </c>
      <c r="O72" s="14">
        <f t="shared" si="5"/>
        <v>0</v>
      </c>
      <c r="P72" s="15">
        <f t="shared" si="6"/>
        <v>0.16346854505708039</v>
      </c>
      <c r="Q72" s="14">
        <f t="shared" si="7"/>
        <v>0</v>
      </c>
      <c r="R72" s="14" t="e">
        <f t="shared" si="8"/>
        <v>#DIV/0!</v>
      </c>
      <c r="S72" s="14" t="e">
        <f t="shared" si="9"/>
        <v>#DIV/0!</v>
      </c>
    </row>
    <row r="73" spans="2:19" ht="18" x14ac:dyDescent="0.25">
      <c r="B73" s="11" t="s">
        <v>91</v>
      </c>
      <c r="C73" s="11" t="s">
        <v>26</v>
      </c>
      <c r="D73" s="12">
        <v>18184</v>
      </c>
      <c r="E73" s="12">
        <v>0</v>
      </c>
      <c r="F73" s="12">
        <v>0</v>
      </c>
      <c r="G73" s="12">
        <v>0</v>
      </c>
      <c r="H73" s="12">
        <v>48500</v>
      </c>
      <c r="I73" s="12">
        <v>0</v>
      </c>
      <c r="J73" s="12">
        <v>0</v>
      </c>
      <c r="K73" s="16">
        <f t="shared" si="2"/>
        <v>66684</v>
      </c>
      <c r="M73" s="14">
        <f t="shared" si="3"/>
        <v>6.4627766406574879E-3</v>
      </c>
      <c r="N73" s="14">
        <f t="shared" si="4"/>
        <v>0</v>
      </c>
      <c r="O73" s="14">
        <f t="shared" si="5"/>
        <v>0</v>
      </c>
      <c r="P73" s="15">
        <f t="shared" si="6"/>
        <v>0</v>
      </c>
      <c r="Q73" s="14">
        <f t="shared" si="7"/>
        <v>1.4950217317591935E-2</v>
      </c>
      <c r="R73" s="14" t="e">
        <f t="shared" si="8"/>
        <v>#DIV/0!</v>
      </c>
      <c r="S73" s="14" t="e">
        <f t="shared" si="9"/>
        <v>#DIV/0!</v>
      </c>
    </row>
    <row r="74" spans="2:19" ht="36" x14ac:dyDescent="0.25">
      <c r="B74" s="11" t="s">
        <v>92</v>
      </c>
      <c r="C74" s="11" t="s">
        <v>26</v>
      </c>
      <c r="D74" s="12">
        <v>22500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6">
        <f t="shared" si="2"/>
        <v>22500</v>
      </c>
      <c r="M74" s="14">
        <f t="shared" si="3"/>
        <v>7.9967264856353644E-3</v>
      </c>
      <c r="N74" s="14">
        <f t="shared" si="4"/>
        <v>0</v>
      </c>
      <c r="O74" s="14">
        <f t="shared" si="5"/>
        <v>0</v>
      </c>
      <c r="P74" s="15">
        <f t="shared" si="6"/>
        <v>0</v>
      </c>
      <c r="Q74" s="14">
        <f t="shared" si="7"/>
        <v>0</v>
      </c>
      <c r="R74" s="14" t="e">
        <f t="shared" si="8"/>
        <v>#DIV/0!</v>
      </c>
      <c r="S74" s="14" t="e">
        <f t="shared" si="9"/>
        <v>#DIV/0!</v>
      </c>
    </row>
    <row r="75" spans="2:19" ht="36" x14ac:dyDescent="0.25">
      <c r="B75" s="11" t="s">
        <v>93</v>
      </c>
      <c r="C75" s="11" t="s">
        <v>24</v>
      </c>
      <c r="D75" s="12">
        <v>15000</v>
      </c>
      <c r="E75" s="12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6">
        <f t="shared" si="2"/>
        <v>15000</v>
      </c>
      <c r="M75" s="14">
        <f t="shared" si="3"/>
        <v>5.3311509904235763E-3</v>
      </c>
      <c r="N75" s="14">
        <f t="shared" si="4"/>
        <v>0</v>
      </c>
      <c r="O75" s="14">
        <f t="shared" si="5"/>
        <v>0</v>
      </c>
      <c r="P75" s="15">
        <f t="shared" si="6"/>
        <v>0</v>
      </c>
      <c r="Q75" s="14">
        <f t="shared" si="7"/>
        <v>0</v>
      </c>
      <c r="R75" s="14" t="e">
        <f t="shared" si="8"/>
        <v>#DIV/0!</v>
      </c>
      <c r="S75" s="14" t="e">
        <f t="shared" si="9"/>
        <v>#DIV/0!</v>
      </c>
    </row>
    <row r="76" spans="2:19" ht="27" x14ac:dyDescent="0.25">
      <c r="B76" s="11" t="s">
        <v>94</v>
      </c>
      <c r="C76" s="11" t="s">
        <v>12</v>
      </c>
      <c r="D76" s="12">
        <v>0</v>
      </c>
      <c r="E76" s="12">
        <v>0</v>
      </c>
      <c r="F76" s="12">
        <v>0</v>
      </c>
      <c r="G76" s="12">
        <v>0</v>
      </c>
      <c r="H76" s="12">
        <v>34400</v>
      </c>
      <c r="I76" s="12">
        <v>0</v>
      </c>
      <c r="J76" s="12">
        <v>0</v>
      </c>
      <c r="K76" s="16">
        <f t="shared" si="2"/>
        <v>34400</v>
      </c>
      <c r="M76" s="14">
        <f t="shared" si="3"/>
        <v>0</v>
      </c>
      <c r="N76" s="14">
        <f t="shared" si="4"/>
        <v>0</v>
      </c>
      <c r="O76" s="14">
        <f t="shared" si="5"/>
        <v>0</v>
      </c>
      <c r="P76" s="15">
        <f t="shared" si="6"/>
        <v>0</v>
      </c>
      <c r="Q76" s="14">
        <f t="shared" si="7"/>
        <v>1.0603865478869332E-2</v>
      </c>
      <c r="R76" s="14" t="e">
        <f t="shared" si="8"/>
        <v>#DIV/0!</v>
      </c>
      <c r="S76" s="14" t="e">
        <f t="shared" si="9"/>
        <v>#DIV/0!</v>
      </c>
    </row>
    <row r="77" spans="2:19" ht="45" x14ac:dyDescent="0.25">
      <c r="B77" s="11" t="s">
        <v>95</v>
      </c>
      <c r="C77" s="11" t="s">
        <v>24</v>
      </c>
      <c r="D77" s="12">
        <v>13300</v>
      </c>
      <c r="E77" s="12">
        <v>20000</v>
      </c>
      <c r="F77" s="12">
        <v>0</v>
      </c>
      <c r="G77" s="12">
        <v>0</v>
      </c>
      <c r="H77" s="12">
        <v>15000</v>
      </c>
      <c r="I77" s="12">
        <v>0</v>
      </c>
      <c r="J77" s="12">
        <v>0</v>
      </c>
      <c r="K77" s="16">
        <f t="shared" si="2"/>
        <v>48300</v>
      </c>
      <c r="M77" s="14">
        <f t="shared" si="3"/>
        <v>4.7269538781755712E-3</v>
      </c>
      <c r="N77" s="14">
        <f t="shared" si="4"/>
        <v>1.4414414414414415E-2</v>
      </c>
      <c r="O77" s="14">
        <f t="shared" si="5"/>
        <v>0</v>
      </c>
      <c r="P77" s="15">
        <f t="shared" si="6"/>
        <v>0</v>
      </c>
      <c r="Q77" s="14">
        <f t="shared" si="7"/>
        <v>4.6237785518325573E-3</v>
      </c>
      <c r="R77" s="14" t="e">
        <f t="shared" si="8"/>
        <v>#DIV/0!</v>
      </c>
      <c r="S77" s="14" t="e">
        <f t="shared" si="9"/>
        <v>#DIV/0!</v>
      </c>
    </row>
    <row r="78" spans="2:19" ht="27" x14ac:dyDescent="0.25">
      <c r="B78" s="11" t="s">
        <v>96</v>
      </c>
      <c r="C78" s="11" t="s">
        <v>97</v>
      </c>
      <c r="D78" s="12">
        <v>32710</v>
      </c>
      <c r="E78" s="12">
        <v>0</v>
      </c>
      <c r="F78" s="12">
        <v>0</v>
      </c>
      <c r="G78" s="12">
        <v>0</v>
      </c>
      <c r="H78" s="12">
        <v>122500</v>
      </c>
      <c r="I78" s="12">
        <v>0</v>
      </c>
      <c r="J78" s="12">
        <v>0</v>
      </c>
      <c r="K78" s="16">
        <f t="shared" si="2"/>
        <v>155210</v>
      </c>
      <c r="M78" s="14">
        <f t="shared" si="3"/>
        <v>1.162546325978368E-2</v>
      </c>
      <c r="N78" s="14">
        <f t="shared" si="4"/>
        <v>0</v>
      </c>
      <c r="O78" s="14">
        <f t="shared" si="5"/>
        <v>0</v>
      </c>
      <c r="P78" s="15">
        <f t="shared" si="6"/>
        <v>0</v>
      </c>
      <c r="Q78" s="14">
        <f t="shared" si="7"/>
        <v>3.7760858173299224E-2</v>
      </c>
      <c r="R78" s="14" t="e">
        <f t="shared" si="8"/>
        <v>#DIV/0!</v>
      </c>
      <c r="S78" s="14" t="e">
        <f t="shared" si="9"/>
        <v>#DIV/0!</v>
      </c>
    </row>
    <row r="79" spans="2:19" ht="36" x14ac:dyDescent="0.25">
      <c r="B79" s="11" t="s">
        <v>98</v>
      </c>
      <c r="C79" s="11" t="s">
        <v>46</v>
      </c>
      <c r="D79" s="12">
        <v>11000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6">
        <f t="shared" si="2"/>
        <v>11000</v>
      </c>
      <c r="M79" s="14">
        <f t="shared" si="3"/>
        <v>3.9095107263106225E-3</v>
      </c>
      <c r="N79" s="14">
        <f t="shared" si="4"/>
        <v>0</v>
      </c>
      <c r="O79" s="14">
        <f t="shared" si="5"/>
        <v>0</v>
      </c>
      <c r="P79" s="15">
        <f t="shared" si="6"/>
        <v>0</v>
      </c>
      <c r="Q79" s="14">
        <f t="shared" si="7"/>
        <v>0</v>
      </c>
      <c r="R79" s="14" t="e">
        <f t="shared" si="8"/>
        <v>#DIV/0!</v>
      </c>
      <c r="S79" s="14" t="e">
        <f t="shared" si="9"/>
        <v>#DIV/0!</v>
      </c>
    </row>
    <row r="80" spans="2:19" ht="27" x14ac:dyDescent="0.25">
      <c r="B80" s="11" t="s">
        <v>99</v>
      </c>
      <c r="C80" s="11" t="s">
        <v>63</v>
      </c>
      <c r="D80" s="12">
        <v>28000</v>
      </c>
      <c r="E80" s="12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6">
        <f t="shared" si="2"/>
        <v>28000</v>
      </c>
      <c r="M80" s="14">
        <f t="shared" si="3"/>
        <v>9.9514818487906765E-3</v>
      </c>
      <c r="N80" s="14">
        <f t="shared" si="4"/>
        <v>0</v>
      </c>
      <c r="O80" s="14">
        <f t="shared" si="5"/>
        <v>0</v>
      </c>
      <c r="P80" s="15">
        <f t="shared" si="6"/>
        <v>0</v>
      </c>
      <c r="Q80" s="14">
        <f t="shared" si="7"/>
        <v>0</v>
      </c>
      <c r="R80" s="14" t="e">
        <f t="shared" si="8"/>
        <v>#DIV/0!</v>
      </c>
      <c r="S80" s="14" t="e">
        <f t="shared" si="9"/>
        <v>#DIV/0!</v>
      </c>
    </row>
    <row r="81" spans="2:19" ht="36" x14ac:dyDescent="0.25">
      <c r="B81" s="11" t="s">
        <v>100</v>
      </c>
      <c r="C81" s="11" t="s">
        <v>24</v>
      </c>
      <c r="D81" s="12">
        <v>13345</v>
      </c>
      <c r="E81" s="12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6">
        <f t="shared" si="2"/>
        <v>13345</v>
      </c>
      <c r="M81" s="14">
        <f t="shared" si="3"/>
        <v>4.7429473311468417E-3</v>
      </c>
      <c r="N81" s="14">
        <f t="shared" si="4"/>
        <v>0</v>
      </c>
      <c r="O81" s="14">
        <f t="shared" si="5"/>
        <v>0</v>
      </c>
      <c r="P81" s="15">
        <f t="shared" si="6"/>
        <v>0</v>
      </c>
      <c r="Q81" s="14">
        <f t="shared" si="7"/>
        <v>0</v>
      </c>
      <c r="R81" s="14" t="e">
        <f t="shared" si="8"/>
        <v>#DIV/0!</v>
      </c>
      <c r="S81" s="14" t="e">
        <f t="shared" si="9"/>
        <v>#DIV/0!</v>
      </c>
    </row>
    <row r="82" spans="2:19" ht="18" x14ac:dyDescent="0.25">
      <c r="B82" s="11" t="s">
        <v>101</v>
      </c>
      <c r="C82" s="11" t="s">
        <v>41</v>
      </c>
      <c r="D82" s="12">
        <v>22000</v>
      </c>
      <c r="E82" s="12">
        <v>0</v>
      </c>
      <c r="F82" s="12">
        <v>0</v>
      </c>
      <c r="G82" s="12">
        <v>0</v>
      </c>
      <c r="H82" s="12">
        <v>0</v>
      </c>
      <c r="I82" s="12">
        <v>0</v>
      </c>
      <c r="J82" s="12">
        <v>0</v>
      </c>
      <c r="K82" s="16">
        <f t="shared" si="2"/>
        <v>22000</v>
      </c>
      <c r="M82" s="14">
        <f t="shared" si="3"/>
        <v>7.819021452621245E-3</v>
      </c>
      <c r="N82" s="14">
        <f t="shared" si="4"/>
        <v>0</v>
      </c>
      <c r="O82" s="14">
        <f t="shared" si="5"/>
        <v>0</v>
      </c>
      <c r="P82" s="15">
        <f t="shared" si="6"/>
        <v>0</v>
      </c>
      <c r="Q82" s="14">
        <f t="shared" si="7"/>
        <v>0</v>
      </c>
      <c r="R82" s="14" t="e">
        <f t="shared" si="8"/>
        <v>#DIV/0!</v>
      </c>
      <c r="S82" s="14" t="e">
        <f t="shared" si="9"/>
        <v>#DIV/0!</v>
      </c>
    </row>
    <row r="83" spans="2:19" ht="44.25" customHeight="1" thickBot="1" x14ac:dyDescent="0.3">
      <c r="B83" s="8" t="s">
        <v>1</v>
      </c>
      <c r="C83" s="8" t="s">
        <v>2</v>
      </c>
      <c r="D83" s="9" t="s">
        <v>3</v>
      </c>
      <c r="E83" s="10" t="s">
        <v>4</v>
      </c>
      <c r="F83" s="10" t="s">
        <v>5</v>
      </c>
      <c r="G83" s="10" t="s">
        <v>6</v>
      </c>
      <c r="H83" s="10" t="s">
        <v>7</v>
      </c>
      <c r="I83" s="10" t="s">
        <v>8</v>
      </c>
      <c r="J83" s="10" t="s">
        <v>9</v>
      </c>
      <c r="K83" s="10" t="s">
        <v>10</v>
      </c>
      <c r="M83" s="14" t="e">
        <f t="shared" si="3"/>
        <v>#VALUE!</v>
      </c>
      <c r="N83" s="14" t="e">
        <f t="shared" si="4"/>
        <v>#VALUE!</v>
      </c>
      <c r="O83" s="14" t="e">
        <f t="shared" si="5"/>
        <v>#VALUE!</v>
      </c>
      <c r="P83" s="15" t="e">
        <f t="shared" si="6"/>
        <v>#VALUE!</v>
      </c>
      <c r="Q83" s="14" t="e">
        <f t="shared" si="7"/>
        <v>#VALUE!</v>
      </c>
      <c r="R83" s="14" t="e">
        <f t="shared" si="8"/>
        <v>#VALUE!</v>
      </c>
      <c r="S83" s="14" t="e">
        <f t="shared" si="9"/>
        <v>#VALUE!</v>
      </c>
    </row>
    <row r="84" spans="2:19" ht="36" x14ac:dyDescent="0.25">
      <c r="B84" s="11" t="s">
        <v>102</v>
      </c>
      <c r="C84" s="11" t="s">
        <v>34</v>
      </c>
      <c r="D84" s="12">
        <v>0</v>
      </c>
      <c r="E84" s="12">
        <v>0</v>
      </c>
      <c r="F84" s="12">
        <v>0</v>
      </c>
      <c r="G84" s="12">
        <v>0</v>
      </c>
      <c r="H84" s="12">
        <v>75000</v>
      </c>
      <c r="I84" s="12">
        <v>0</v>
      </c>
      <c r="J84" s="12">
        <v>0</v>
      </c>
      <c r="K84" s="16">
        <f t="shared" ref="K84:K103" si="10">SUM(D84:J84)</f>
        <v>75000</v>
      </c>
      <c r="M84" s="14">
        <f t="shared" si="3"/>
        <v>0</v>
      </c>
      <c r="N84" s="14">
        <f t="shared" si="4"/>
        <v>0</v>
      </c>
      <c r="O84" s="14">
        <f t="shared" si="5"/>
        <v>0</v>
      </c>
      <c r="P84" s="15">
        <f t="shared" si="6"/>
        <v>0</v>
      </c>
      <c r="Q84" s="14">
        <f t="shared" si="7"/>
        <v>2.3118892759162787E-2</v>
      </c>
      <c r="R84" s="14" t="e">
        <f t="shared" si="8"/>
        <v>#DIV/0!</v>
      </c>
      <c r="S84" s="14" t="e">
        <f t="shared" si="9"/>
        <v>#DIV/0!</v>
      </c>
    </row>
    <row r="85" spans="2:19" ht="36" x14ac:dyDescent="0.25">
      <c r="B85" s="11" t="s">
        <v>103</v>
      </c>
      <c r="C85" s="11" t="s">
        <v>41</v>
      </c>
      <c r="D85" s="12">
        <v>6000</v>
      </c>
      <c r="E85" s="12">
        <v>0</v>
      </c>
      <c r="F85" s="12">
        <v>0</v>
      </c>
      <c r="G85" s="12">
        <v>0</v>
      </c>
      <c r="H85" s="12">
        <v>0</v>
      </c>
      <c r="I85" s="12">
        <v>0</v>
      </c>
      <c r="J85" s="12">
        <v>0</v>
      </c>
      <c r="K85" s="16">
        <f t="shared" si="10"/>
        <v>6000</v>
      </c>
      <c r="M85" s="14">
        <f t="shared" si="3"/>
        <v>2.1324603961694307E-3</v>
      </c>
      <c r="N85" s="14">
        <f t="shared" si="4"/>
        <v>0</v>
      </c>
      <c r="O85" s="14">
        <f t="shared" si="5"/>
        <v>0</v>
      </c>
      <c r="P85" s="15">
        <f t="shared" si="6"/>
        <v>0</v>
      </c>
      <c r="Q85" s="14">
        <f t="shared" si="7"/>
        <v>0</v>
      </c>
      <c r="R85" s="14" t="e">
        <f t="shared" si="8"/>
        <v>#DIV/0!</v>
      </c>
      <c r="S85" s="14" t="e">
        <f t="shared" si="9"/>
        <v>#DIV/0!</v>
      </c>
    </row>
    <row r="86" spans="2:19" ht="27" x14ac:dyDescent="0.25">
      <c r="B86" s="11" t="s">
        <v>104</v>
      </c>
      <c r="C86" s="11" t="s">
        <v>19</v>
      </c>
      <c r="D86" s="12">
        <v>78061</v>
      </c>
      <c r="E86" s="12">
        <v>0</v>
      </c>
      <c r="F86" s="12">
        <v>485</v>
      </c>
      <c r="G86" s="12">
        <v>0</v>
      </c>
      <c r="H86" s="12">
        <v>25000</v>
      </c>
      <c r="I86" s="12">
        <v>0</v>
      </c>
      <c r="J86" s="12">
        <v>0</v>
      </c>
      <c r="K86" s="16">
        <f t="shared" si="10"/>
        <v>103546</v>
      </c>
      <c r="M86" s="14">
        <f t="shared" si="3"/>
        <v>2.7743665164230321E-2</v>
      </c>
      <c r="N86" s="14">
        <f t="shared" si="4"/>
        <v>0</v>
      </c>
      <c r="O86" s="14">
        <f t="shared" si="5"/>
        <v>5.0378613457986984E-2</v>
      </c>
      <c r="P86" s="15">
        <f t="shared" si="6"/>
        <v>0</v>
      </c>
      <c r="Q86" s="14">
        <f t="shared" si="7"/>
        <v>7.7062975863875956E-3</v>
      </c>
      <c r="R86" s="14" t="e">
        <f t="shared" si="8"/>
        <v>#DIV/0!</v>
      </c>
      <c r="S86" s="14" t="e">
        <f t="shared" si="9"/>
        <v>#DIV/0!</v>
      </c>
    </row>
    <row r="87" spans="2:19" ht="18" x14ac:dyDescent="0.25">
      <c r="B87" s="11" t="s">
        <v>105</v>
      </c>
      <c r="C87" s="11" t="s">
        <v>34</v>
      </c>
      <c r="D87" s="12">
        <v>35708</v>
      </c>
      <c r="E87" s="12">
        <v>0</v>
      </c>
      <c r="F87" s="12">
        <v>0</v>
      </c>
      <c r="G87" s="12">
        <v>0</v>
      </c>
      <c r="H87" s="12">
        <v>50000</v>
      </c>
      <c r="I87" s="12">
        <v>0</v>
      </c>
      <c r="J87" s="12">
        <v>0</v>
      </c>
      <c r="K87" s="16">
        <f t="shared" si="10"/>
        <v>85708</v>
      </c>
      <c r="M87" s="14">
        <f t="shared" si="3"/>
        <v>1.2690982637736338E-2</v>
      </c>
      <c r="N87" s="14">
        <f t="shared" si="4"/>
        <v>0</v>
      </c>
      <c r="O87" s="14">
        <f t="shared" si="5"/>
        <v>0</v>
      </c>
      <c r="P87" s="15">
        <f t="shared" si="6"/>
        <v>0</v>
      </c>
      <c r="Q87" s="14">
        <f t="shared" si="7"/>
        <v>1.5412595172775191E-2</v>
      </c>
      <c r="R87" s="14" t="e">
        <f t="shared" si="8"/>
        <v>#DIV/0!</v>
      </c>
      <c r="S87" s="14" t="e">
        <f t="shared" si="9"/>
        <v>#DIV/0!</v>
      </c>
    </row>
    <row r="88" spans="2:19" ht="18" x14ac:dyDescent="0.25">
      <c r="B88" s="11" t="s">
        <v>106</v>
      </c>
      <c r="C88" s="11" t="s">
        <v>14</v>
      </c>
      <c r="D88" s="12">
        <v>0</v>
      </c>
      <c r="E88" s="12">
        <v>0</v>
      </c>
      <c r="F88" s="12">
        <v>0</v>
      </c>
      <c r="G88" s="12">
        <v>0</v>
      </c>
      <c r="H88" s="12">
        <v>50000</v>
      </c>
      <c r="I88" s="12">
        <v>0</v>
      </c>
      <c r="J88" s="12">
        <v>0</v>
      </c>
      <c r="K88" s="16">
        <f t="shared" si="10"/>
        <v>50000</v>
      </c>
      <c r="M88" s="14">
        <f t="shared" si="3"/>
        <v>0</v>
      </c>
      <c r="N88" s="14">
        <f t="shared" si="4"/>
        <v>0</v>
      </c>
      <c r="O88" s="14">
        <f t="shared" si="5"/>
        <v>0</v>
      </c>
      <c r="P88" s="15">
        <f t="shared" si="6"/>
        <v>0</v>
      </c>
      <c r="Q88" s="14">
        <f t="shared" si="7"/>
        <v>1.5412595172775191E-2</v>
      </c>
      <c r="R88" s="14" t="e">
        <f t="shared" si="8"/>
        <v>#DIV/0!</v>
      </c>
      <c r="S88" s="14" t="e">
        <f t="shared" si="9"/>
        <v>#DIV/0!</v>
      </c>
    </row>
    <row r="89" spans="2:19" ht="45" x14ac:dyDescent="0.25">
      <c r="B89" s="11" t="s">
        <v>107</v>
      </c>
      <c r="C89" s="11" t="s">
        <v>26</v>
      </c>
      <c r="D89" s="12">
        <v>20932</v>
      </c>
      <c r="E89" s="12">
        <v>40000</v>
      </c>
      <c r="F89" s="12">
        <v>0</v>
      </c>
      <c r="G89" s="12">
        <v>0</v>
      </c>
      <c r="H89" s="12">
        <v>5000</v>
      </c>
      <c r="I89" s="12">
        <v>0</v>
      </c>
      <c r="J89" s="12">
        <v>0</v>
      </c>
      <c r="K89" s="16">
        <f t="shared" si="10"/>
        <v>65932</v>
      </c>
      <c r="M89" s="14">
        <f t="shared" si="3"/>
        <v>7.439443502103087E-3</v>
      </c>
      <c r="N89" s="14">
        <f t="shared" si="4"/>
        <v>2.8828828828828829E-2</v>
      </c>
      <c r="O89" s="14">
        <f t="shared" si="5"/>
        <v>0</v>
      </c>
      <c r="P89" s="15">
        <f t="shared" si="6"/>
        <v>0</v>
      </c>
      <c r="Q89" s="14">
        <f t="shared" si="7"/>
        <v>1.5412595172775191E-3</v>
      </c>
      <c r="R89" s="14" t="e">
        <f t="shared" si="8"/>
        <v>#DIV/0!</v>
      </c>
      <c r="S89" s="14" t="e">
        <f t="shared" si="9"/>
        <v>#DIV/0!</v>
      </c>
    </row>
    <row r="90" spans="2:19" ht="36" x14ac:dyDescent="0.25">
      <c r="B90" s="11" t="s">
        <v>108</v>
      </c>
      <c r="C90" s="11" t="s">
        <v>14</v>
      </c>
      <c r="D90" s="12">
        <v>0</v>
      </c>
      <c r="E90" s="12">
        <v>0</v>
      </c>
      <c r="F90" s="12">
        <v>0</v>
      </c>
      <c r="G90" s="12">
        <v>0</v>
      </c>
      <c r="H90" s="12">
        <v>6000</v>
      </c>
      <c r="I90" s="12">
        <v>0</v>
      </c>
      <c r="J90" s="12">
        <v>0</v>
      </c>
      <c r="K90" s="16">
        <f t="shared" si="10"/>
        <v>6000</v>
      </c>
      <c r="M90" s="14">
        <f t="shared" si="3"/>
        <v>0</v>
      </c>
      <c r="N90" s="14">
        <f t="shared" si="4"/>
        <v>0</v>
      </c>
      <c r="O90" s="14">
        <f t="shared" si="5"/>
        <v>0</v>
      </c>
      <c r="P90" s="15">
        <f t="shared" si="6"/>
        <v>0</v>
      </c>
      <c r="Q90" s="14">
        <f t="shared" si="7"/>
        <v>1.8495114207330229E-3</v>
      </c>
      <c r="R90" s="14" t="e">
        <f t="shared" si="8"/>
        <v>#DIV/0!</v>
      </c>
      <c r="S90" s="14" t="e">
        <f t="shared" si="9"/>
        <v>#DIV/0!</v>
      </c>
    </row>
    <row r="91" spans="2:19" ht="27" x14ac:dyDescent="0.25">
      <c r="B91" s="11" t="s">
        <v>109</v>
      </c>
      <c r="C91" s="11" t="s">
        <v>110</v>
      </c>
      <c r="D91" s="12">
        <v>132345</v>
      </c>
      <c r="E91" s="12">
        <v>0</v>
      </c>
      <c r="F91" s="12">
        <v>0</v>
      </c>
      <c r="G91" s="12">
        <v>0</v>
      </c>
      <c r="H91" s="12">
        <v>75500</v>
      </c>
      <c r="I91" s="12">
        <v>0</v>
      </c>
      <c r="J91" s="12">
        <v>0</v>
      </c>
      <c r="K91" s="16">
        <f t="shared" si="10"/>
        <v>207845</v>
      </c>
      <c r="M91" s="14">
        <f t="shared" si="3"/>
        <v>4.7036745188507215E-2</v>
      </c>
      <c r="N91" s="14">
        <f t="shared" si="4"/>
        <v>0</v>
      </c>
      <c r="O91" s="14">
        <f t="shared" si="5"/>
        <v>0</v>
      </c>
      <c r="P91" s="15">
        <f t="shared" si="6"/>
        <v>0</v>
      </c>
      <c r="Q91" s="14">
        <f t="shared" si="7"/>
        <v>2.327301871089054E-2</v>
      </c>
      <c r="R91" s="14" t="e">
        <f t="shared" si="8"/>
        <v>#DIV/0!</v>
      </c>
      <c r="S91" s="14" t="e">
        <f t="shared" si="9"/>
        <v>#DIV/0!</v>
      </c>
    </row>
    <row r="92" spans="2:19" ht="36" x14ac:dyDescent="0.25">
      <c r="B92" s="11" t="s">
        <v>111</v>
      </c>
      <c r="C92" s="11" t="s">
        <v>44</v>
      </c>
      <c r="D92" s="12">
        <v>18500</v>
      </c>
      <c r="E92" s="12">
        <v>0</v>
      </c>
      <c r="F92" s="12">
        <v>0</v>
      </c>
      <c r="G92" s="12">
        <v>0</v>
      </c>
      <c r="H92" s="12">
        <v>6100</v>
      </c>
      <c r="I92" s="12">
        <v>0</v>
      </c>
      <c r="J92" s="12">
        <v>0</v>
      </c>
      <c r="K92" s="16">
        <f t="shared" si="10"/>
        <v>24600</v>
      </c>
      <c r="M92" s="14">
        <f t="shared" si="3"/>
        <v>6.5750862215224106E-3</v>
      </c>
      <c r="N92" s="14">
        <f t="shared" si="4"/>
        <v>0</v>
      </c>
      <c r="O92" s="14">
        <f t="shared" si="5"/>
        <v>0</v>
      </c>
      <c r="P92" s="15">
        <f t="shared" si="6"/>
        <v>0</v>
      </c>
      <c r="Q92" s="14">
        <f t="shared" si="7"/>
        <v>1.8803366110785734E-3</v>
      </c>
      <c r="R92" s="14" t="e">
        <f t="shared" si="8"/>
        <v>#DIV/0!</v>
      </c>
      <c r="S92" s="14" t="e">
        <f t="shared" si="9"/>
        <v>#DIV/0!</v>
      </c>
    </row>
    <row r="93" spans="2:19" ht="27" x14ac:dyDescent="0.25">
      <c r="B93" s="11" t="s">
        <v>112</v>
      </c>
      <c r="C93" s="11" t="s">
        <v>46</v>
      </c>
      <c r="D93" s="12">
        <v>22000</v>
      </c>
      <c r="E93" s="12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6">
        <f t="shared" si="10"/>
        <v>22000</v>
      </c>
      <c r="M93" s="14">
        <f t="shared" si="3"/>
        <v>7.819021452621245E-3</v>
      </c>
      <c r="N93" s="14">
        <f t="shared" si="4"/>
        <v>0</v>
      </c>
      <c r="O93" s="14">
        <f t="shared" si="5"/>
        <v>0</v>
      </c>
      <c r="P93" s="15">
        <f t="shared" si="6"/>
        <v>0</v>
      </c>
      <c r="Q93" s="14">
        <f t="shared" si="7"/>
        <v>0</v>
      </c>
      <c r="R93" s="14" t="e">
        <f t="shared" si="8"/>
        <v>#DIV/0!</v>
      </c>
      <c r="S93" s="14" t="e">
        <f t="shared" si="9"/>
        <v>#DIV/0!</v>
      </c>
    </row>
    <row r="94" spans="2:19" ht="36" x14ac:dyDescent="0.25">
      <c r="B94" s="11" t="s">
        <v>113</v>
      </c>
      <c r="C94" s="11" t="s">
        <v>29</v>
      </c>
      <c r="D94" s="12">
        <v>25875</v>
      </c>
      <c r="E94" s="12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6">
        <f t="shared" si="10"/>
        <v>25875</v>
      </c>
      <c r="M94" s="14">
        <f t="shared" si="3"/>
        <v>9.1962354584806689E-3</v>
      </c>
      <c r="N94" s="14">
        <f t="shared" si="4"/>
        <v>0</v>
      </c>
      <c r="O94" s="14">
        <f t="shared" si="5"/>
        <v>0</v>
      </c>
      <c r="P94" s="15">
        <f t="shared" si="6"/>
        <v>0</v>
      </c>
      <c r="Q94" s="14">
        <f t="shared" si="7"/>
        <v>0</v>
      </c>
      <c r="R94" s="14" t="e">
        <f t="shared" si="8"/>
        <v>#DIV/0!</v>
      </c>
      <c r="S94" s="14" t="e">
        <f t="shared" si="9"/>
        <v>#DIV/0!</v>
      </c>
    </row>
    <row r="95" spans="2:19" ht="45" x14ac:dyDescent="0.25">
      <c r="B95" s="11" t="s">
        <v>114</v>
      </c>
      <c r="C95" s="11" t="s">
        <v>29</v>
      </c>
      <c r="D95" s="12">
        <v>12000</v>
      </c>
      <c r="E95" s="12">
        <v>25000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6">
        <f t="shared" si="10"/>
        <v>37000</v>
      </c>
      <c r="M95" s="14">
        <f t="shared" si="3"/>
        <v>4.2649207923388614E-3</v>
      </c>
      <c r="N95" s="14">
        <f t="shared" si="4"/>
        <v>1.8018018018018018E-2</v>
      </c>
      <c r="O95" s="14">
        <f t="shared" si="5"/>
        <v>0</v>
      </c>
      <c r="P95" s="15">
        <f t="shared" si="6"/>
        <v>0</v>
      </c>
      <c r="Q95" s="14">
        <f t="shared" si="7"/>
        <v>0</v>
      </c>
      <c r="R95" s="14" t="e">
        <f t="shared" si="8"/>
        <v>#DIV/0!</v>
      </c>
      <c r="S95" s="14" t="e">
        <f t="shared" si="9"/>
        <v>#DIV/0!</v>
      </c>
    </row>
    <row r="96" spans="2:19" ht="27" x14ac:dyDescent="0.25">
      <c r="B96" s="11" t="s">
        <v>115</v>
      </c>
      <c r="C96" s="11" t="s">
        <v>17</v>
      </c>
      <c r="D96" s="12">
        <v>0</v>
      </c>
      <c r="E96" s="12">
        <v>0</v>
      </c>
      <c r="F96" s="12">
        <v>0</v>
      </c>
      <c r="G96" s="12">
        <v>0</v>
      </c>
      <c r="H96" s="12">
        <v>8000</v>
      </c>
      <c r="I96" s="12">
        <v>0</v>
      </c>
      <c r="J96" s="12">
        <v>0</v>
      </c>
      <c r="K96" s="16">
        <f t="shared" si="10"/>
        <v>8000</v>
      </c>
      <c r="M96" s="14">
        <f t="shared" si="3"/>
        <v>0</v>
      </c>
      <c r="N96" s="14">
        <f t="shared" si="4"/>
        <v>0</v>
      </c>
      <c r="O96" s="14">
        <f t="shared" si="5"/>
        <v>0</v>
      </c>
      <c r="P96" s="15">
        <f t="shared" si="6"/>
        <v>0</v>
      </c>
      <c r="Q96" s="14">
        <f t="shared" si="7"/>
        <v>2.4660152276440306E-3</v>
      </c>
      <c r="R96" s="14" t="e">
        <f t="shared" si="8"/>
        <v>#DIV/0!</v>
      </c>
      <c r="S96" s="14" t="e">
        <f t="shared" si="9"/>
        <v>#DIV/0!</v>
      </c>
    </row>
    <row r="97" spans="2:19" ht="45" x14ac:dyDescent="0.25">
      <c r="B97" s="11" t="s">
        <v>116</v>
      </c>
      <c r="C97" s="11" t="s">
        <v>44</v>
      </c>
      <c r="D97" s="12">
        <v>5600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6">
        <f t="shared" si="10"/>
        <v>5600</v>
      </c>
      <c r="M97" s="14">
        <f t="shared" si="3"/>
        <v>1.990296369758135E-3</v>
      </c>
      <c r="N97" s="14">
        <f t="shared" si="4"/>
        <v>0</v>
      </c>
      <c r="O97" s="14">
        <f t="shared" si="5"/>
        <v>0</v>
      </c>
      <c r="P97" s="15">
        <f t="shared" si="6"/>
        <v>0</v>
      </c>
      <c r="Q97" s="14">
        <f t="shared" si="7"/>
        <v>0</v>
      </c>
      <c r="R97" s="14" t="e">
        <f t="shared" si="8"/>
        <v>#DIV/0!</v>
      </c>
      <c r="S97" s="14" t="e">
        <f t="shared" si="9"/>
        <v>#DIV/0!</v>
      </c>
    </row>
    <row r="98" spans="2:19" ht="54" x14ac:dyDescent="0.25">
      <c r="B98" s="11" t="s">
        <v>117</v>
      </c>
      <c r="C98" s="11" t="s">
        <v>46</v>
      </c>
      <c r="D98" s="12">
        <v>1000</v>
      </c>
      <c r="E98" s="12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6">
        <f t="shared" si="10"/>
        <v>1000</v>
      </c>
      <c r="M98" s="14">
        <f t="shared" si="3"/>
        <v>3.5541006602823845E-4</v>
      </c>
      <c r="N98" s="14">
        <f t="shared" si="4"/>
        <v>0</v>
      </c>
      <c r="O98" s="14">
        <f t="shared" si="5"/>
        <v>0</v>
      </c>
      <c r="P98" s="15">
        <f t="shared" si="6"/>
        <v>0</v>
      </c>
      <c r="Q98" s="14">
        <f t="shared" si="7"/>
        <v>0</v>
      </c>
      <c r="R98" s="14" t="e">
        <f t="shared" si="8"/>
        <v>#DIV/0!</v>
      </c>
      <c r="S98" s="14" t="e">
        <f t="shared" si="9"/>
        <v>#DIV/0!</v>
      </c>
    </row>
    <row r="99" spans="2:19" ht="36" x14ac:dyDescent="0.25">
      <c r="B99" s="11" t="s">
        <v>118</v>
      </c>
      <c r="C99" s="11" t="s">
        <v>29</v>
      </c>
      <c r="D99" s="12">
        <v>12500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6">
        <f t="shared" si="10"/>
        <v>12500</v>
      </c>
      <c r="M99" s="14">
        <f t="shared" si="3"/>
        <v>4.4426258253529808E-3</v>
      </c>
      <c r="N99" s="14">
        <f t="shared" si="4"/>
        <v>0</v>
      </c>
      <c r="O99" s="14">
        <f t="shared" si="5"/>
        <v>0</v>
      </c>
      <c r="P99" s="15">
        <f t="shared" si="6"/>
        <v>0</v>
      </c>
      <c r="Q99" s="14">
        <f t="shared" si="7"/>
        <v>0</v>
      </c>
      <c r="R99" s="14" t="e">
        <f t="shared" si="8"/>
        <v>#DIV/0!</v>
      </c>
      <c r="S99" s="14" t="e">
        <f t="shared" si="9"/>
        <v>#DIV/0!</v>
      </c>
    </row>
    <row r="100" spans="2:19" ht="18" x14ac:dyDescent="0.25">
      <c r="B100" s="11" t="s">
        <v>119</v>
      </c>
      <c r="C100" s="11" t="s">
        <v>46</v>
      </c>
      <c r="D100" s="12">
        <v>65500</v>
      </c>
      <c r="E100" s="12">
        <v>0</v>
      </c>
      <c r="F100" s="12">
        <v>0</v>
      </c>
      <c r="G100" s="12">
        <v>0</v>
      </c>
      <c r="H100" s="12">
        <v>50000</v>
      </c>
      <c r="I100" s="12">
        <v>0</v>
      </c>
      <c r="J100" s="12">
        <v>0</v>
      </c>
      <c r="K100" s="16">
        <f t="shared" si="10"/>
        <v>115500</v>
      </c>
      <c r="M100" s="14">
        <f t="shared" si="3"/>
        <v>2.3279359324849619E-2</v>
      </c>
      <c r="N100" s="14">
        <f t="shared" si="4"/>
        <v>0</v>
      </c>
      <c r="O100" s="14">
        <f t="shared" si="5"/>
        <v>0</v>
      </c>
      <c r="P100" s="15">
        <f t="shared" si="6"/>
        <v>0</v>
      </c>
      <c r="Q100" s="14">
        <f t="shared" si="7"/>
        <v>1.5412595172775191E-2</v>
      </c>
      <c r="R100" s="14" t="e">
        <f t="shared" si="8"/>
        <v>#DIV/0!</v>
      </c>
      <c r="S100" s="14" t="e">
        <f t="shared" si="9"/>
        <v>#DIV/0!</v>
      </c>
    </row>
    <row r="101" spans="2:19" ht="45" x14ac:dyDescent="0.25">
      <c r="B101" s="11" t="s">
        <v>120</v>
      </c>
      <c r="C101" s="11" t="s">
        <v>63</v>
      </c>
      <c r="D101" s="12">
        <v>12400</v>
      </c>
      <c r="E101" s="12">
        <v>0</v>
      </c>
      <c r="F101" s="12">
        <v>0</v>
      </c>
      <c r="G101" s="12">
        <v>0</v>
      </c>
      <c r="H101" s="12">
        <v>29000</v>
      </c>
      <c r="I101" s="12">
        <v>0</v>
      </c>
      <c r="J101" s="12">
        <v>0</v>
      </c>
      <c r="K101" s="16">
        <f t="shared" si="10"/>
        <v>41400</v>
      </c>
      <c r="M101" s="14">
        <f t="shared" si="3"/>
        <v>4.4070848187501566E-3</v>
      </c>
      <c r="N101" s="14">
        <f t="shared" si="4"/>
        <v>0</v>
      </c>
      <c r="O101" s="14">
        <f t="shared" si="5"/>
        <v>0</v>
      </c>
      <c r="P101" s="15">
        <f t="shared" si="6"/>
        <v>0</v>
      </c>
      <c r="Q101" s="14">
        <f t="shared" si="7"/>
        <v>8.9393052002096109E-3</v>
      </c>
      <c r="R101" s="14" t="e">
        <f t="shared" si="8"/>
        <v>#DIV/0!</v>
      </c>
      <c r="S101" s="14" t="e">
        <f t="shared" si="9"/>
        <v>#DIV/0!</v>
      </c>
    </row>
    <row r="102" spans="2:19" ht="18" x14ac:dyDescent="0.25">
      <c r="B102" s="11" t="s">
        <v>121</v>
      </c>
      <c r="C102" s="11" t="s">
        <v>46</v>
      </c>
      <c r="D102" s="12">
        <v>13500</v>
      </c>
      <c r="E102" s="12">
        <v>0</v>
      </c>
      <c r="F102" s="12">
        <v>0</v>
      </c>
      <c r="G102" s="12">
        <v>0</v>
      </c>
      <c r="H102" s="12">
        <v>18000</v>
      </c>
      <c r="I102" s="12">
        <v>0</v>
      </c>
      <c r="J102" s="12">
        <v>0</v>
      </c>
      <c r="K102" s="16">
        <f t="shared" si="10"/>
        <v>31500</v>
      </c>
      <c r="M102" s="14">
        <f t="shared" si="3"/>
        <v>4.7980358913812188E-3</v>
      </c>
      <c r="N102" s="14">
        <f t="shared" si="4"/>
        <v>0</v>
      </c>
      <c r="O102" s="14">
        <f t="shared" si="5"/>
        <v>0</v>
      </c>
      <c r="P102" s="15">
        <f t="shared" si="6"/>
        <v>0</v>
      </c>
      <c r="Q102" s="14">
        <f t="shared" si="7"/>
        <v>5.5485342621990688E-3</v>
      </c>
      <c r="R102" s="14" t="e">
        <f t="shared" si="8"/>
        <v>#DIV/0!</v>
      </c>
      <c r="S102" s="14" t="e">
        <f t="shared" si="9"/>
        <v>#DIV/0!</v>
      </c>
    </row>
    <row r="103" spans="2:19" ht="27" x14ac:dyDescent="0.25">
      <c r="B103" s="11" t="s">
        <v>122</v>
      </c>
      <c r="C103" s="11" t="s">
        <v>26</v>
      </c>
      <c r="D103" s="12">
        <v>3000</v>
      </c>
      <c r="E103" s="12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6">
        <f t="shared" si="10"/>
        <v>3000</v>
      </c>
      <c r="M103" s="14">
        <f t="shared" si="3"/>
        <v>1.0662301980847153E-3</v>
      </c>
      <c r="N103" s="14">
        <f t="shared" si="4"/>
        <v>0</v>
      </c>
      <c r="O103" s="14">
        <f t="shared" si="5"/>
        <v>0</v>
      </c>
      <c r="P103" s="15">
        <f t="shared" si="6"/>
        <v>0</v>
      </c>
      <c r="Q103" s="14">
        <f t="shared" si="7"/>
        <v>0</v>
      </c>
      <c r="R103" s="14" t="e">
        <f t="shared" si="8"/>
        <v>#DIV/0!</v>
      </c>
      <c r="S103" s="14" t="e">
        <f t="shared" si="9"/>
        <v>#DIV/0!</v>
      </c>
    </row>
    <row r="104" spans="2:19" ht="51.75" thickBot="1" x14ac:dyDescent="0.3">
      <c r="B104" s="8" t="s">
        <v>1</v>
      </c>
      <c r="C104" s="8" t="s">
        <v>2</v>
      </c>
      <c r="D104" s="9" t="s">
        <v>3</v>
      </c>
      <c r="E104" s="10" t="s">
        <v>4</v>
      </c>
      <c r="F104" s="10" t="s">
        <v>5</v>
      </c>
      <c r="G104" s="10" t="s">
        <v>6</v>
      </c>
      <c r="H104" s="10" t="s">
        <v>7</v>
      </c>
      <c r="I104" s="10" t="s">
        <v>8</v>
      </c>
      <c r="J104" s="10" t="s">
        <v>9</v>
      </c>
      <c r="K104" s="10" t="s">
        <v>10</v>
      </c>
      <c r="M104" s="14" t="e">
        <f t="shared" si="3"/>
        <v>#VALUE!</v>
      </c>
      <c r="N104" s="14" t="e">
        <f t="shared" si="4"/>
        <v>#VALUE!</v>
      </c>
      <c r="O104" s="14" t="e">
        <f t="shared" si="5"/>
        <v>#VALUE!</v>
      </c>
      <c r="P104" s="15" t="e">
        <f t="shared" si="6"/>
        <v>#VALUE!</v>
      </c>
      <c r="Q104" s="14" t="e">
        <f t="shared" si="7"/>
        <v>#VALUE!</v>
      </c>
      <c r="R104" s="14" t="e">
        <f t="shared" si="8"/>
        <v>#VALUE!</v>
      </c>
      <c r="S104" s="14" t="e">
        <f t="shared" si="9"/>
        <v>#VALUE!</v>
      </c>
    </row>
    <row r="105" spans="2:19" ht="18" x14ac:dyDescent="0.25">
      <c r="B105" s="11" t="s">
        <v>123</v>
      </c>
      <c r="C105" s="11" t="s">
        <v>37</v>
      </c>
      <c r="D105" s="12">
        <v>0</v>
      </c>
      <c r="E105" s="12">
        <v>50000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6">
        <f t="shared" ref="K105:K127" si="11">SUM(D105:J105)</f>
        <v>50000</v>
      </c>
      <c r="M105" s="14">
        <f t="shared" si="3"/>
        <v>0</v>
      </c>
      <c r="N105" s="14">
        <f t="shared" si="4"/>
        <v>3.6036036036036036E-2</v>
      </c>
      <c r="O105" s="14">
        <f t="shared" si="5"/>
        <v>0</v>
      </c>
      <c r="P105" s="15">
        <f t="shared" si="6"/>
        <v>0</v>
      </c>
      <c r="Q105" s="14">
        <f t="shared" si="7"/>
        <v>0</v>
      </c>
      <c r="R105" s="14" t="e">
        <f t="shared" si="8"/>
        <v>#DIV/0!</v>
      </c>
      <c r="S105" s="14" t="e">
        <f t="shared" si="9"/>
        <v>#DIV/0!</v>
      </c>
    </row>
    <row r="106" spans="2:19" ht="27" x14ac:dyDescent="0.25">
      <c r="B106" s="11" t="s">
        <v>124</v>
      </c>
      <c r="C106" s="11" t="s">
        <v>26</v>
      </c>
      <c r="D106" s="12">
        <v>7000</v>
      </c>
      <c r="E106" s="12">
        <v>0</v>
      </c>
      <c r="F106" s="12">
        <v>0</v>
      </c>
      <c r="G106" s="12">
        <v>2619</v>
      </c>
      <c r="H106" s="12">
        <v>0</v>
      </c>
      <c r="I106" s="12">
        <v>0</v>
      </c>
      <c r="J106" s="12">
        <v>0</v>
      </c>
      <c r="K106" s="16">
        <f t="shared" si="11"/>
        <v>9619</v>
      </c>
      <c r="M106" s="14">
        <f t="shared" si="3"/>
        <v>2.4878704621976691E-3</v>
      </c>
      <c r="N106" s="14">
        <f t="shared" si="4"/>
        <v>0</v>
      </c>
      <c r="O106" s="14">
        <f t="shared" si="5"/>
        <v>0</v>
      </c>
      <c r="P106" s="15">
        <f t="shared" si="6"/>
        <v>0.63614282244352682</v>
      </c>
      <c r="Q106" s="14">
        <f t="shared" si="7"/>
        <v>0</v>
      </c>
      <c r="R106" s="14" t="e">
        <f t="shared" si="8"/>
        <v>#DIV/0!</v>
      </c>
      <c r="S106" s="14" t="e">
        <f t="shared" si="9"/>
        <v>#DIV/0!</v>
      </c>
    </row>
    <row r="107" spans="2:19" ht="27" x14ac:dyDescent="0.25">
      <c r="B107" s="11" t="s">
        <v>125</v>
      </c>
      <c r="C107" s="11" t="s">
        <v>19</v>
      </c>
      <c r="D107" s="12">
        <v>0</v>
      </c>
      <c r="E107" s="12">
        <v>0</v>
      </c>
      <c r="F107" s="12">
        <v>0</v>
      </c>
      <c r="G107" s="12">
        <v>0</v>
      </c>
      <c r="H107" s="12">
        <v>100000</v>
      </c>
      <c r="I107" s="12">
        <v>0</v>
      </c>
      <c r="J107" s="12">
        <v>0</v>
      </c>
      <c r="K107" s="16">
        <f t="shared" si="11"/>
        <v>100000</v>
      </c>
      <c r="M107" s="14">
        <f t="shared" si="3"/>
        <v>0</v>
      </c>
      <c r="N107" s="14">
        <f t="shared" si="4"/>
        <v>0</v>
      </c>
      <c r="O107" s="14">
        <f t="shared" si="5"/>
        <v>0</v>
      </c>
      <c r="P107" s="15">
        <f t="shared" si="6"/>
        <v>0</v>
      </c>
      <c r="Q107" s="14">
        <f t="shared" si="7"/>
        <v>3.0825190345550382E-2</v>
      </c>
      <c r="R107" s="14" t="e">
        <f t="shared" si="8"/>
        <v>#DIV/0!</v>
      </c>
      <c r="S107" s="14" t="e">
        <f t="shared" si="9"/>
        <v>#DIV/0!</v>
      </c>
    </row>
    <row r="108" spans="2:19" ht="27" x14ac:dyDescent="0.25">
      <c r="B108" s="11" t="s">
        <v>126</v>
      </c>
      <c r="C108" s="11" t="s">
        <v>46</v>
      </c>
      <c r="D108" s="12">
        <v>29600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6">
        <f t="shared" si="11"/>
        <v>29600</v>
      </c>
      <c r="M108" s="14">
        <f t="shared" si="3"/>
        <v>1.0520137954435857E-2</v>
      </c>
      <c r="N108" s="14">
        <f t="shared" si="4"/>
        <v>0</v>
      </c>
      <c r="O108" s="14">
        <f t="shared" si="5"/>
        <v>0</v>
      </c>
      <c r="P108" s="15">
        <f t="shared" si="6"/>
        <v>0</v>
      </c>
      <c r="Q108" s="14">
        <f t="shared" si="7"/>
        <v>0</v>
      </c>
      <c r="R108" s="14" t="e">
        <f t="shared" si="8"/>
        <v>#DIV/0!</v>
      </c>
      <c r="S108" s="14" t="e">
        <f t="shared" si="9"/>
        <v>#DIV/0!</v>
      </c>
    </row>
    <row r="109" spans="2:19" ht="36" x14ac:dyDescent="0.25">
      <c r="B109" s="11" t="s">
        <v>127</v>
      </c>
      <c r="C109" s="11" t="s">
        <v>37</v>
      </c>
      <c r="D109" s="12">
        <v>0</v>
      </c>
      <c r="E109" s="12">
        <v>20000</v>
      </c>
      <c r="F109" s="12">
        <v>0</v>
      </c>
      <c r="G109" s="12">
        <v>0</v>
      </c>
      <c r="H109" s="12">
        <v>10000</v>
      </c>
      <c r="I109" s="12">
        <v>0</v>
      </c>
      <c r="J109" s="12">
        <v>0</v>
      </c>
      <c r="K109" s="16">
        <f t="shared" si="11"/>
        <v>30000</v>
      </c>
      <c r="M109" s="14">
        <f t="shared" si="3"/>
        <v>0</v>
      </c>
      <c r="N109" s="14">
        <f t="shared" si="4"/>
        <v>1.4414414414414415E-2</v>
      </c>
      <c r="O109" s="14">
        <f t="shared" si="5"/>
        <v>0</v>
      </c>
      <c r="P109" s="15">
        <f t="shared" si="6"/>
        <v>0</v>
      </c>
      <c r="Q109" s="14">
        <f t="shared" si="7"/>
        <v>3.0825190345550382E-3</v>
      </c>
      <c r="R109" s="14" t="e">
        <f t="shared" si="8"/>
        <v>#DIV/0!</v>
      </c>
      <c r="S109" s="14" t="e">
        <f t="shared" si="9"/>
        <v>#DIV/0!</v>
      </c>
    </row>
    <row r="110" spans="2:19" ht="54" x14ac:dyDescent="0.25">
      <c r="B110" s="11" t="s">
        <v>128</v>
      </c>
      <c r="C110" s="11" t="s">
        <v>14</v>
      </c>
      <c r="D110" s="12">
        <v>65000</v>
      </c>
      <c r="E110" s="12">
        <v>0</v>
      </c>
      <c r="F110" s="12">
        <v>0</v>
      </c>
      <c r="G110" s="12">
        <v>0</v>
      </c>
      <c r="H110" s="12">
        <v>125000</v>
      </c>
      <c r="I110" s="12">
        <v>0</v>
      </c>
      <c r="J110" s="12">
        <v>0</v>
      </c>
      <c r="K110" s="16">
        <f t="shared" si="11"/>
        <v>190000</v>
      </c>
      <c r="M110" s="14">
        <f t="shared" si="3"/>
        <v>2.3101654291835499E-2</v>
      </c>
      <c r="N110" s="14">
        <f t="shared" si="4"/>
        <v>0</v>
      </c>
      <c r="O110" s="14">
        <f t="shared" si="5"/>
        <v>0</v>
      </c>
      <c r="P110" s="15">
        <f t="shared" si="6"/>
        <v>0</v>
      </c>
      <c r="Q110" s="14">
        <f t="shared" si="7"/>
        <v>3.8531487931937981E-2</v>
      </c>
      <c r="R110" s="14" t="e">
        <f t="shared" si="8"/>
        <v>#DIV/0!</v>
      </c>
      <c r="S110" s="14" t="e">
        <f t="shared" si="9"/>
        <v>#DIV/0!</v>
      </c>
    </row>
    <row r="111" spans="2:19" ht="27" x14ac:dyDescent="0.25">
      <c r="B111" s="11" t="s">
        <v>129</v>
      </c>
      <c r="C111" s="11" t="s">
        <v>19</v>
      </c>
      <c r="D111" s="12">
        <v>22526</v>
      </c>
      <c r="E111" s="12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6">
        <f t="shared" si="11"/>
        <v>22526</v>
      </c>
      <c r="M111" s="14">
        <f t="shared" si="3"/>
        <v>8.0059671473520985E-3</v>
      </c>
      <c r="N111" s="14">
        <f t="shared" si="4"/>
        <v>0</v>
      </c>
      <c r="O111" s="14">
        <f t="shared" si="5"/>
        <v>0</v>
      </c>
      <c r="P111" s="15">
        <f t="shared" si="6"/>
        <v>0</v>
      </c>
      <c r="Q111" s="14">
        <f t="shared" si="7"/>
        <v>0</v>
      </c>
      <c r="R111" s="14" t="e">
        <f t="shared" si="8"/>
        <v>#DIV/0!</v>
      </c>
      <c r="S111" s="14" t="e">
        <f t="shared" si="9"/>
        <v>#DIV/0!</v>
      </c>
    </row>
    <row r="112" spans="2:19" ht="18" x14ac:dyDescent="0.25">
      <c r="B112" s="11" t="s">
        <v>130</v>
      </c>
      <c r="C112" s="11" t="s">
        <v>46</v>
      </c>
      <c r="D112" s="12">
        <v>104000</v>
      </c>
      <c r="E112" s="12">
        <v>0</v>
      </c>
      <c r="F112" s="12">
        <v>0</v>
      </c>
      <c r="G112" s="12">
        <v>0</v>
      </c>
      <c r="H112" s="12">
        <v>100000</v>
      </c>
      <c r="I112" s="12">
        <v>0</v>
      </c>
      <c r="J112" s="12">
        <v>0</v>
      </c>
      <c r="K112" s="16">
        <f t="shared" si="11"/>
        <v>204000</v>
      </c>
      <c r="M112" s="14">
        <f t="shared" si="3"/>
        <v>3.6962646866936795E-2</v>
      </c>
      <c r="N112" s="14">
        <f t="shared" si="4"/>
        <v>0</v>
      </c>
      <c r="O112" s="14">
        <f t="shared" si="5"/>
        <v>0</v>
      </c>
      <c r="P112" s="15">
        <f t="shared" si="6"/>
        <v>0</v>
      </c>
      <c r="Q112" s="14">
        <f t="shared" si="7"/>
        <v>3.0825190345550382E-2</v>
      </c>
      <c r="R112" s="14" t="e">
        <f t="shared" si="8"/>
        <v>#DIV/0!</v>
      </c>
      <c r="S112" s="14" t="e">
        <f t="shared" si="9"/>
        <v>#DIV/0!</v>
      </c>
    </row>
    <row r="113" spans="2:19" ht="27" x14ac:dyDescent="0.25">
      <c r="B113" s="11" t="s">
        <v>131</v>
      </c>
      <c r="C113" s="11" t="s">
        <v>24</v>
      </c>
      <c r="D113" s="12">
        <v>4500</v>
      </c>
      <c r="E113" s="12">
        <v>0</v>
      </c>
      <c r="F113" s="12">
        <v>0</v>
      </c>
      <c r="G113" s="12">
        <v>0</v>
      </c>
      <c r="H113" s="12">
        <v>10000</v>
      </c>
      <c r="I113" s="12">
        <v>0</v>
      </c>
      <c r="J113" s="12">
        <v>0</v>
      </c>
      <c r="K113" s="16">
        <f t="shared" si="11"/>
        <v>14500</v>
      </c>
      <c r="M113" s="14">
        <f t="shared" si="3"/>
        <v>1.599345297127073E-3</v>
      </c>
      <c r="N113" s="14">
        <f t="shared" si="4"/>
        <v>0</v>
      </c>
      <c r="O113" s="14">
        <f t="shared" si="5"/>
        <v>0</v>
      </c>
      <c r="P113" s="15">
        <f t="shared" si="6"/>
        <v>0</v>
      </c>
      <c r="Q113" s="14">
        <f t="shared" si="7"/>
        <v>3.0825190345550382E-3</v>
      </c>
      <c r="R113" s="14" t="e">
        <f t="shared" si="8"/>
        <v>#DIV/0!</v>
      </c>
      <c r="S113" s="14" t="e">
        <f t="shared" si="9"/>
        <v>#DIV/0!</v>
      </c>
    </row>
    <row r="114" spans="2:19" ht="45" x14ac:dyDescent="0.25">
      <c r="B114" s="11" t="s">
        <v>132</v>
      </c>
      <c r="C114" s="11" t="s">
        <v>19</v>
      </c>
      <c r="D114" s="12">
        <v>4000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6">
        <f t="shared" si="11"/>
        <v>4000</v>
      </c>
      <c r="M114" s="14">
        <f t="shared" si="3"/>
        <v>1.4216402641129538E-3</v>
      </c>
      <c r="N114" s="14">
        <f t="shared" si="4"/>
        <v>0</v>
      </c>
      <c r="O114" s="14">
        <f t="shared" si="5"/>
        <v>0</v>
      </c>
      <c r="P114" s="15">
        <f t="shared" si="6"/>
        <v>0</v>
      </c>
      <c r="Q114" s="14">
        <f t="shared" si="7"/>
        <v>0</v>
      </c>
      <c r="R114" s="14" t="e">
        <f t="shared" si="8"/>
        <v>#DIV/0!</v>
      </c>
      <c r="S114" s="14" t="e">
        <f t="shared" si="9"/>
        <v>#DIV/0!</v>
      </c>
    </row>
    <row r="115" spans="2:19" ht="27" x14ac:dyDescent="0.25">
      <c r="B115" s="11" t="s">
        <v>133</v>
      </c>
      <c r="C115" s="11" t="s">
        <v>34</v>
      </c>
      <c r="D115" s="12">
        <v>14000</v>
      </c>
      <c r="E115" s="12">
        <v>180000</v>
      </c>
      <c r="F115" s="12">
        <v>0</v>
      </c>
      <c r="G115" s="12">
        <v>0</v>
      </c>
      <c r="H115" s="12">
        <v>140000</v>
      </c>
      <c r="I115" s="12">
        <v>0</v>
      </c>
      <c r="J115" s="12">
        <v>0</v>
      </c>
      <c r="K115" s="16">
        <f t="shared" si="11"/>
        <v>334000</v>
      </c>
      <c r="M115" s="14">
        <f t="shared" si="3"/>
        <v>4.9757409243953383E-3</v>
      </c>
      <c r="N115" s="14">
        <f t="shared" si="4"/>
        <v>0.12972972972972974</v>
      </c>
      <c r="O115" s="14">
        <f t="shared" si="5"/>
        <v>0</v>
      </c>
      <c r="P115" s="15">
        <f t="shared" si="6"/>
        <v>0</v>
      </c>
      <c r="Q115" s="14">
        <f t="shared" si="7"/>
        <v>4.3155266483770535E-2</v>
      </c>
      <c r="R115" s="14" t="e">
        <f t="shared" si="8"/>
        <v>#DIV/0!</v>
      </c>
      <c r="S115" s="14" t="e">
        <f t="shared" si="9"/>
        <v>#DIV/0!</v>
      </c>
    </row>
    <row r="116" spans="2:19" ht="36" x14ac:dyDescent="0.25">
      <c r="B116" s="11" t="s">
        <v>134</v>
      </c>
      <c r="C116" s="11" t="s">
        <v>17</v>
      </c>
      <c r="D116" s="12">
        <v>30000</v>
      </c>
      <c r="E116" s="12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6">
        <f t="shared" si="11"/>
        <v>30000</v>
      </c>
      <c r="M116" s="14">
        <f t="shared" si="3"/>
        <v>1.0662301980847153E-2</v>
      </c>
      <c r="N116" s="14">
        <f t="shared" si="4"/>
        <v>0</v>
      </c>
      <c r="O116" s="14">
        <f t="shared" si="5"/>
        <v>0</v>
      </c>
      <c r="P116" s="15">
        <f t="shared" si="6"/>
        <v>0</v>
      </c>
      <c r="Q116" s="14">
        <f t="shared" si="7"/>
        <v>0</v>
      </c>
      <c r="R116" s="14" t="e">
        <f t="shared" si="8"/>
        <v>#DIV/0!</v>
      </c>
      <c r="S116" s="14" t="e">
        <f t="shared" si="9"/>
        <v>#DIV/0!</v>
      </c>
    </row>
    <row r="117" spans="2:19" ht="36" x14ac:dyDescent="0.25">
      <c r="B117" s="11" t="s">
        <v>135</v>
      </c>
      <c r="C117" s="11" t="s">
        <v>41</v>
      </c>
      <c r="D117" s="12">
        <v>26500</v>
      </c>
      <c r="E117" s="12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6">
        <f t="shared" si="11"/>
        <v>26500</v>
      </c>
      <c r="M117" s="14">
        <f t="shared" si="3"/>
        <v>9.4183667497483182E-3</v>
      </c>
      <c r="N117" s="14">
        <f t="shared" si="4"/>
        <v>0</v>
      </c>
      <c r="O117" s="14">
        <f t="shared" si="5"/>
        <v>0</v>
      </c>
      <c r="P117" s="15">
        <f t="shared" si="6"/>
        <v>0</v>
      </c>
      <c r="Q117" s="14">
        <f t="shared" si="7"/>
        <v>0</v>
      </c>
      <c r="R117" s="14" t="e">
        <f t="shared" si="8"/>
        <v>#DIV/0!</v>
      </c>
      <c r="S117" s="14" t="e">
        <f t="shared" si="9"/>
        <v>#DIV/0!</v>
      </c>
    </row>
    <row r="118" spans="2:19" ht="36" x14ac:dyDescent="0.25">
      <c r="B118" s="11" t="s">
        <v>136</v>
      </c>
      <c r="C118" s="11" t="s">
        <v>22</v>
      </c>
      <c r="D118" s="12">
        <v>50000</v>
      </c>
      <c r="E118" s="12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6">
        <f t="shared" si="11"/>
        <v>50000</v>
      </c>
      <c r="M118" s="14">
        <f t="shared" si="3"/>
        <v>1.7770503301411923E-2</v>
      </c>
      <c r="N118" s="14">
        <f t="shared" si="4"/>
        <v>0</v>
      </c>
      <c r="O118" s="14">
        <f t="shared" si="5"/>
        <v>0</v>
      </c>
      <c r="P118" s="15">
        <f t="shared" si="6"/>
        <v>0</v>
      </c>
      <c r="Q118" s="14">
        <f t="shared" si="7"/>
        <v>0</v>
      </c>
      <c r="R118" s="14" t="e">
        <f t="shared" si="8"/>
        <v>#DIV/0!</v>
      </c>
      <c r="S118" s="14" t="e">
        <f t="shared" si="9"/>
        <v>#DIV/0!</v>
      </c>
    </row>
    <row r="119" spans="2:19" ht="45" x14ac:dyDescent="0.25">
      <c r="B119" s="11" t="s">
        <v>137</v>
      </c>
      <c r="C119" s="11" t="s">
        <v>12</v>
      </c>
      <c r="D119" s="12">
        <v>0</v>
      </c>
      <c r="E119" s="12">
        <v>0</v>
      </c>
      <c r="F119" s="12">
        <v>0</v>
      </c>
      <c r="G119" s="12">
        <v>0</v>
      </c>
      <c r="H119" s="12">
        <v>5000</v>
      </c>
      <c r="I119" s="12">
        <v>0</v>
      </c>
      <c r="J119" s="12">
        <v>0</v>
      </c>
      <c r="K119" s="16">
        <f t="shared" si="11"/>
        <v>5000</v>
      </c>
      <c r="M119" s="14">
        <f t="shared" si="3"/>
        <v>0</v>
      </c>
      <c r="N119" s="14">
        <f t="shared" si="4"/>
        <v>0</v>
      </c>
      <c r="O119" s="14">
        <f t="shared" si="5"/>
        <v>0</v>
      </c>
      <c r="P119" s="15">
        <f t="shared" si="6"/>
        <v>0</v>
      </c>
      <c r="Q119" s="14">
        <f t="shared" si="7"/>
        <v>1.5412595172775191E-3</v>
      </c>
      <c r="R119" s="14" t="e">
        <f t="shared" si="8"/>
        <v>#DIV/0!</v>
      </c>
      <c r="S119" s="14" t="e">
        <f t="shared" si="9"/>
        <v>#DIV/0!</v>
      </c>
    </row>
    <row r="120" spans="2:19" ht="18" x14ac:dyDescent="0.25">
      <c r="B120" s="11" t="s">
        <v>138</v>
      </c>
      <c r="C120" s="11" t="s">
        <v>26</v>
      </c>
      <c r="D120" s="12">
        <v>3000</v>
      </c>
      <c r="E120" s="12">
        <v>50000</v>
      </c>
      <c r="F120" s="12">
        <v>939</v>
      </c>
      <c r="G120" s="12">
        <v>0</v>
      </c>
      <c r="H120" s="12">
        <v>0</v>
      </c>
      <c r="I120" s="12">
        <v>0</v>
      </c>
      <c r="J120" s="12">
        <v>0</v>
      </c>
      <c r="K120" s="16">
        <f t="shared" si="11"/>
        <v>53939</v>
      </c>
      <c r="M120" s="14">
        <f t="shared" si="3"/>
        <v>1.0662301980847153E-3</v>
      </c>
      <c r="N120" s="14">
        <f t="shared" si="4"/>
        <v>3.6036036036036036E-2</v>
      </c>
      <c r="O120" s="14">
        <f t="shared" si="5"/>
        <v>9.7537150591855221E-2</v>
      </c>
      <c r="P120" s="15">
        <f t="shared" si="6"/>
        <v>0</v>
      </c>
      <c r="Q120" s="14">
        <f t="shared" si="7"/>
        <v>0</v>
      </c>
      <c r="R120" s="14" t="e">
        <f t="shared" si="8"/>
        <v>#DIV/0!</v>
      </c>
      <c r="S120" s="14" t="e">
        <f t="shared" si="9"/>
        <v>#DIV/0!</v>
      </c>
    </row>
    <row r="121" spans="2:19" ht="27" x14ac:dyDescent="0.25">
      <c r="B121" s="11" t="s">
        <v>139</v>
      </c>
      <c r="C121" s="11" t="s">
        <v>41</v>
      </c>
      <c r="D121" s="12">
        <v>10000</v>
      </c>
      <c r="E121" s="12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6">
        <f t="shared" si="11"/>
        <v>10000</v>
      </c>
      <c r="M121" s="14">
        <f t="shared" si="3"/>
        <v>3.5541006602823845E-3</v>
      </c>
      <c r="N121" s="14">
        <f t="shared" si="4"/>
        <v>0</v>
      </c>
      <c r="O121" s="14">
        <f t="shared" si="5"/>
        <v>0</v>
      </c>
      <c r="P121" s="15">
        <f t="shared" si="6"/>
        <v>0</v>
      </c>
      <c r="Q121" s="14">
        <f t="shared" si="7"/>
        <v>0</v>
      </c>
      <c r="R121" s="14" t="e">
        <f t="shared" si="8"/>
        <v>#DIV/0!</v>
      </c>
      <c r="S121" s="14" t="e">
        <f t="shared" si="9"/>
        <v>#DIV/0!</v>
      </c>
    </row>
    <row r="122" spans="2:19" ht="36" x14ac:dyDescent="0.25">
      <c r="B122" s="11" t="s">
        <v>140</v>
      </c>
      <c r="C122" s="11" t="s">
        <v>34</v>
      </c>
      <c r="D122" s="12">
        <v>0</v>
      </c>
      <c r="E122" s="12">
        <v>50000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6">
        <f t="shared" si="11"/>
        <v>50000</v>
      </c>
      <c r="M122" s="14">
        <f t="shared" si="3"/>
        <v>0</v>
      </c>
      <c r="N122" s="14">
        <f t="shared" si="4"/>
        <v>3.6036036036036036E-2</v>
      </c>
      <c r="O122" s="14">
        <f t="shared" si="5"/>
        <v>0</v>
      </c>
      <c r="P122" s="15">
        <f t="shared" si="6"/>
        <v>0</v>
      </c>
      <c r="Q122" s="14">
        <f t="shared" si="7"/>
        <v>0</v>
      </c>
      <c r="R122" s="14" t="e">
        <f t="shared" si="8"/>
        <v>#DIV/0!</v>
      </c>
      <c r="S122" s="14" t="e">
        <f t="shared" si="9"/>
        <v>#DIV/0!</v>
      </c>
    </row>
    <row r="123" spans="2:19" ht="36" x14ac:dyDescent="0.25">
      <c r="B123" s="11" t="s">
        <v>141</v>
      </c>
      <c r="C123" s="11" t="s">
        <v>19</v>
      </c>
      <c r="D123" s="12">
        <v>3000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6">
        <f t="shared" si="11"/>
        <v>3000</v>
      </c>
      <c r="M123" s="14">
        <f t="shared" si="3"/>
        <v>1.0662301980847153E-3</v>
      </c>
      <c r="N123" s="14">
        <f t="shared" si="4"/>
        <v>0</v>
      </c>
      <c r="O123" s="14">
        <f t="shared" si="5"/>
        <v>0</v>
      </c>
      <c r="P123" s="15">
        <f t="shared" si="6"/>
        <v>0</v>
      </c>
      <c r="Q123" s="14">
        <f t="shared" si="7"/>
        <v>0</v>
      </c>
      <c r="R123" s="14" t="e">
        <f t="shared" si="8"/>
        <v>#DIV/0!</v>
      </c>
      <c r="S123" s="14" t="e">
        <f t="shared" si="9"/>
        <v>#DIV/0!</v>
      </c>
    </row>
    <row r="124" spans="2:19" ht="27" x14ac:dyDescent="0.25">
      <c r="B124" s="11" t="s">
        <v>142</v>
      </c>
      <c r="C124" s="11" t="s">
        <v>19</v>
      </c>
      <c r="D124" s="12">
        <v>3873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6">
        <f t="shared" si="11"/>
        <v>3873</v>
      </c>
      <c r="M124" s="14">
        <f t="shared" si="3"/>
        <v>1.3765031857273674E-3</v>
      </c>
      <c r="N124" s="14">
        <f t="shared" si="4"/>
        <v>0</v>
      </c>
      <c r="O124" s="14">
        <f t="shared" si="5"/>
        <v>0</v>
      </c>
      <c r="P124" s="15">
        <f t="shared" si="6"/>
        <v>0</v>
      </c>
      <c r="Q124" s="14">
        <f t="shared" si="7"/>
        <v>0</v>
      </c>
      <c r="R124" s="14" t="e">
        <f t="shared" si="8"/>
        <v>#DIV/0!</v>
      </c>
      <c r="S124" s="14" t="e">
        <f t="shared" si="9"/>
        <v>#DIV/0!</v>
      </c>
    </row>
    <row r="125" spans="2:19" ht="45" x14ac:dyDescent="0.25">
      <c r="B125" s="11" t="s">
        <v>143</v>
      </c>
      <c r="C125" s="11" t="s">
        <v>44</v>
      </c>
      <c r="D125" s="12">
        <v>14625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6">
        <f t="shared" si="11"/>
        <v>14625</v>
      </c>
      <c r="M125" s="14">
        <f t="shared" si="3"/>
        <v>5.1978722156629867E-3</v>
      </c>
      <c r="N125" s="14">
        <f t="shared" si="4"/>
        <v>0</v>
      </c>
      <c r="O125" s="14">
        <f t="shared" si="5"/>
        <v>0</v>
      </c>
      <c r="P125" s="15">
        <f t="shared" si="6"/>
        <v>0</v>
      </c>
      <c r="Q125" s="14">
        <f t="shared" si="7"/>
        <v>0</v>
      </c>
      <c r="R125" s="14" t="e">
        <f t="shared" si="8"/>
        <v>#DIV/0!</v>
      </c>
      <c r="S125" s="14" t="e">
        <f t="shared" si="9"/>
        <v>#DIV/0!</v>
      </c>
    </row>
    <row r="126" spans="2:19" ht="36" x14ac:dyDescent="0.25">
      <c r="B126" s="11" t="s">
        <v>144</v>
      </c>
      <c r="C126" s="11" t="s">
        <v>17</v>
      </c>
      <c r="D126" s="12">
        <v>0</v>
      </c>
      <c r="E126" s="12">
        <v>0</v>
      </c>
      <c r="F126" s="12">
        <v>0</v>
      </c>
      <c r="G126" s="12">
        <v>0</v>
      </c>
      <c r="H126" s="12">
        <v>50000</v>
      </c>
      <c r="I126" s="12">
        <v>0</v>
      </c>
      <c r="J126" s="12">
        <v>0</v>
      </c>
      <c r="K126" s="16">
        <f t="shared" si="11"/>
        <v>50000</v>
      </c>
      <c r="M126" s="14">
        <f t="shared" si="3"/>
        <v>0</v>
      </c>
      <c r="N126" s="14">
        <f t="shared" si="4"/>
        <v>0</v>
      </c>
      <c r="O126" s="14">
        <f t="shared" si="5"/>
        <v>0</v>
      </c>
      <c r="P126" s="15">
        <f t="shared" si="6"/>
        <v>0</v>
      </c>
      <c r="Q126" s="14">
        <f t="shared" si="7"/>
        <v>1.5412595172775191E-2</v>
      </c>
      <c r="R126" s="14" t="e">
        <f t="shared" si="8"/>
        <v>#DIV/0!</v>
      </c>
      <c r="S126" s="14" t="e">
        <f t="shared" si="9"/>
        <v>#DIV/0!</v>
      </c>
    </row>
    <row r="127" spans="2:19" ht="45" x14ac:dyDescent="0.25">
      <c r="B127" s="11" t="s">
        <v>145</v>
      </c>
      <c r="C127" s="11" t="s">
        <v>46</v>
      </c>
      <c r="D127" s="12">
        <v>0</v>
      </c>
      <c r="E127" s="12">
        <v>0</v>
      </c>
      <c r="F127" s="12">
        <v>0</v>
      </c>
      <c r="G127" s="12">
        <v>0</v>
      </c>
      <c r="H127" s="12">
        <v>25000</v>
      </c>
      <c r="I127" s="12">
        <v>0</v>
      </c>
      <c r="J127" s="12">
        <v>0</v>
      </c>
      <c r="K127" s="16">
        <f t="shared" si="11"/>
        <v>25000</v>
      </c>
      <c r="M127" s="14">
        <f t="shared" si="3"/>
        <v>0</v>
      </c>
      <c r="N127" s="14">
        <f t="shared" si="4"/>
        <v>0</v>
      </c>
      <c r="O127" s="14">
        <f t="shared" si="5"/>
        <v>0</v>
      </c>
      <c r="P127" s="15">
        <f t="shared" si="6"/>
        <v>0</v>
      </c>
      <c r="Q127" s="14">
        <f t="shared" si="7"/>
        <v>7.7062975863875956E-3</v>
      </c>
      <c r="R127" s="14" t="e">
        <f t="shared" si="8"/>
        <v>#DIV/0!</v>
      </c>
      <c r="S127" s="14" t="e">
        <f t="shared" si="9"/>
        <v>#DIV/0!</v>
      </c>
    </row>
    <row r="128" spans="2:19" ht="51.75" thickBot="1" x14ac:dyDescent="0.3">
      <c r="B128" s="8" t="s">
        <v>1</v>
      </c>
      <c r="C128" s="8" t="s">
        <v>2</v>
      </c>
      <c r="D128" s="9" t="s">
        <v>3</v>
      </c>
      <c r="E128" s="10" t="s">
        <v>4</v>
      </c>
      <c r="F128" s="10" t="s">
        <v>5</v>
      </c>
      <c r="G128" s="10" t="s">
        <v>6</v>
      </c>
      <c r="H128" s="10" t="s">
        <v>7</v>
      </c>
      <c r="I128" s="10" t="s">
        <v>8</v>
      </c>
      <c r="J128" s="10" t="s">
        <v>9</v>
      </c>
      <c r="K128" s="10" t="s">
        <v>10</v>
      </c>
      <c r="M128" s="14" t="e">
        <f t="shared" si="3"/>
        <v>#VALUE!</v>
      </c>
      <c r="N128" s="14" t="e">
        <f t="shared" si="4"/>
        <v>#VALUE!</v>
      </c>
      <c r="O128" s="14" t="e">
        <f t="shared" si="5"/>
        <v>#VALUE!</v>
      </c>
      <c r="P128" s="15" t="e">
        <f t="shared" si="6"/>
        <v>#VALUE!</v>
      </c>
      <c r="Q128" s="14" t="e">
        <f t="shared" si="7"/>
        <v>#VALUE!</v>
      </c>
      <c r="R128" s="14" t="e">
        <f t="shared" si="8"/>
        <v>#VALUE!</v>
      </c>
      <c r="S128" s="14" t="e">
        <f t="shared" si="9"/>
        <v>#VALUE!</v>
      </c>
    </row>
    <row r="129" spans="2:19" ht="18" x14ac:dyDescent="0.25">
      <c r="B129" s="11" t="s">
        <v>146</v>
      </c>
      <c r="C129" s="11" t="s">
        <v>14</v>
      </c>
      <c r="D129" s="12">
        <v>0</v>
      </c>
      <c r="E129" s="12">
        <v>25000</v>
      </c>
      <c r="F129" s="12">
        <v>0</v>
      </c>
      <c r="G129" s="12">
        <v>0</v>
      </c>
      <c r="H129" s="12">
        <v>40000</v>
      </c>
      <c r="I129" s="12">
        <v>0</v>
      </c>
      <c r="J129" s="12">
        <v>0</v>
      </c>
      <c r="K129" s="16">
        <f t="shared" ref="K129:K152" si="12">SUM(D129:J129)</f>
        <v>65000</v>
      </c>
      <c r="M129" s="14">
        <f t="shared" si="3"/>
        <v>0</v>
      </c>
      <c r="N129" s="14">
        <f t="shared" si="4"/>
        <v>1.8018018018018018E-2</v>
      </c>
      <c r="O129" s="14">
        <f t="shared" si="5"/>
        <v>0</v>
      </c>
      <c r="P129" s="15">
        <f t="shared" si="6"/>
        <v>0</v>
      </c>
      <c r="Q129" s="14">
        <f t="shared" si="7"/>
        <v>1.2330076138220153E-2</v>
      </c>
      <c r="R129" s="14" t="e">
        <f t="shared" si="8"/>
        <v>#DIV/0!</v>
      </c>
      <c r="S129" s="14" t="e">
        <f t="shared" si="9"/>
        <v>#DIV/0!</v>
      </c>
    </row>
    <row r="130" spans="2:19" ht="36" x14ac:dyDescent="0.25">
      <c r="B130" s="11" t="s">
        <v>147</v>
      </c>
      <c r="C130" s="11" t="s">
        <v>148</v>
      </c>
      <c r="D130" s="12">
        <v>16500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6">
        <f t="shared" si="12"/>
        <v>16500</v>
      </c>
      <c r="M130" s="14">
        <f t="shared" si="3"/>
        <v>5.8642660894659346E-3</v>
      </c>
      <c r="N130" s="14">
        <f t="shared" si="4"/>
        <v>0</v>
      </c>
      <c r="O130" s="14">
        <f t="shared" si="5"/>
        <v>0</v>
      </c>
      <c r="P130" s="15">
        <f t="shared" si="6"/>
        <v>0</v>
      </c>
      <c r="Q130" s="14">
        <f t="shared" si="7"/>
        <v>0</v>
      </c>
      <c r="R130" s="14" t="e">
        <f t="shared" si="8"/>
        <v>#DIV/0!</v>
      </c>
      <c r="S130" s="14" t="e">
        <f t="shared" si="9"/>
        <v>#DIV/0!</v>
      </c>
    </row>
    <row r="131" spans="2:19" ht="45" x14ac:dyDescent="0.25">
      <c r="B131" s="11" t="s">
        <v>149</v>
      </c>
      <c r="C131" s="11" t="s">
        <v>24</v>
      </c>
      <c r="D131" s="12">
        <v>1942</v>
      </c>
      <c r="E131" s="12">
        <v>0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6">
        <f t="shared" si="12"/>
        <v>1942</v>
      </c>
      <c r="M131" s="14">
        <f t="shared" si="3"/>
        <v>6.9020634822683903E-4</v>
      </c>
      <c r="N131" s="14">
        <f t="shared" si="4"/>
        <v>0</v>
      </c>
      <c r="O131" s="14">
        <f t="shared" si="5"/>
        <v>0</v>
      </c>
      <c r="P131" s="15">
        <f t="shared" si="6"/>
        <v>0</v>
      </c>
      <c r="Q131" s="14">
        <f t="shared" si="7"/>
        <v>0</v>
      </c>
      <c r="R131" s="14" t="e">
        <f t="shared" si="8"/>
        <v>#DIV/0!</v>
      </c>
      <c r="S131" s="14" t="e">
        <f t="shared" si="9"/>
        <v>#DIV/0!</v>
      </c>
    </row>
    <row r="132" spans="2:19" ht="18" x14ac:dyDescent="0.25">
      <c r="B132" s="11" t="s">
        <v>150</v>
      </c>
      <c r="C132" s="11" t="s">
        <v>14</v>
      </c>
      <c r="D132" s="12">
        <v>177785</v>
      </c>
      <c r="E132" s="12">
        <v>0</v>
      </c>
      <c r="F132" s="12">
        <v>0</v>
      </c>
      <c r="G132" s="12">
        <v>0</v>
      </c>
      <c r="H132" s="12">
        <v>150100</v>
      </c>
      <c r="I132" s="12">
        <v>0</v>
      </c>
      <c r="J132" s="12">
        <v>0</v>
      </c>
      <c r="K132" s="16">
        <f t="shared" si="12"/>
        <v>327885</v>
      </c>
      <c r="M132" s="14">
        <f t="shared" si="3"/>
        <v>6.3186578588830367E-2</v>
      </c>
      <c r="N132" s="14">
        <f t="shared" si="4"/>
        <v>0</v>
      </c>
      <c r="O132" s="14">
        <f t="shared" si="5"/>
        <v>0</v>
      </c>
      <c r="P132" s="15">
        <f t="shared" si="6"/>
        <v>0</v>
      </c>
      <c r="Q132" s="14">
        <f t="shared" si="7"/>
        <v>4.6268610708671123E-2</v>
      </c>
      <c r="R132" s="14" t="e">
        <f t="shared" si="8"/>
        <v>#DIV/0!</v>
      </c>
      <c r="S132" s="14" t="e">
        <f t="shared" si="9"/>
        <v>#DIV/0!</v>
      </c>
    </row>
    <row r="133" spans="2:19" ht="36" x14ac:dyDescent="0.25">
      <c r="B133" s="11" t="s">
        <v>151</v>
      </c>
      <c r="C133" s="11" t="s">
        <v>19</v>
      </c>
      <c r="D133" s="12">
        <v>22000</v>
      </c>
      <c r="E133" s="12">
        <v>0</v>
      </c>
      <c r="F133" s="12">
        <v>0</v>
      </c>
      <c r="G133" s="12">
        <v>0</v>
      </c>
      <c r="H133" s="12">
        <v>155000</v>
      </c>
      <c r="I133" s="12">
        <v>0</v>
      </c>
      <c r="J133" s="12">
        <v>0</v>
      </c>
      <c r="K133" s="16">
        <f t="shared" si="12"/>
        <v>177000</v>
      </c>
      <c r="M133" s="14">
        <f t="shared" si="3"/>
        <v>7.819021452621245E-3</v>
      </c>
      <c r="N133" s="14">
        <f t="shared" si="4"/>
        <v>0</v>
      </c>
      <c r="O133" s="14">
        <f t="shared" si="5"/>
        <v>0</v>
      </c>
      <c r="P133" s="15">
        <f t="shared" si="6"/>
        <v>0</v>
      </c>
      <c r="Q133" s="14">
        <f t="shared" si="7"/>
        <v>4.7779045035603096E-2</v>
      </c>
      <c r="R133" s="14" t="e">
        <f t="shared" si="8"/>
        <v>#DIV/0!</v>
      </c>
      <c r="S133" s="14" t="e">
        <f t="shared" si="9"/>
        <v>#DIV/0!</v>
      </c>
    </row>
    <row r="134" spans="2:19" ht="18" x14ac:dyDescent="0.25">
      <c r="B134" s="11" t="s">
        <v>152</v>
      </c>
      <c r="C134" s="11" t="s">
        <v>19</v>
      </c>
      <c r="D134" s="12">
        <v>0</v>
      </c>
      <c r="E134" s="12">
        <v>0</v>
      </c>
      <c r="F134" s="12">
        <v>0</v>
      </c>
      <c r="G134" s="12">
        <v>0</v>
      </c>
      <c r="H134" s="12">
        <v>100000</v>
      </c>
      <c r="I134" s="12">
        <v>0</v>
      </c>
      <c r="J134" s="12">
        <v>0</v>
      </c>
      <c r="K134" s="16">
        <f t="shared" si="12"/>
        <v>100000</v>
      </c>
      <c r="M134" s="14">
        <f t="shared" ref="M134:M189" si="13">D134/$D$171</f>
        <v>0</v>
      </c>
      <c r="N134" s="14">
        <f t="shared" ref="N134:N189" si="14">E134/$E$171</f>
        <v>0</v>
      </c>
      <c r="O134" s="14">
        <f t="shared" ref="O134:O189" si="15">F134/$F$171</f>
        <v>0</v>
      </c>
      <c r="P134" s="15">
        <f t="shared" ref="P134:P189" si="16">G134/$G$171</f>
        <v>0</v>
      </c>
      <c r="Q134" s="14">
        <f t="shared" ref="Q134:Q189" si="17">H134/$H$171</f>
        <v>3.0825190345550382E-2</v>
      </c>
      <c r="R134" s="14" t="e">
        <f t="shared" ref="R134:R189" si="18">I134/$I$171</f>
        <v>#DIV/0!</v>
      </c>
      <c r="S134" s="14" t="e">
        <f t="shared" ref="S134:S189" si="19">J134/$J$171</f>
        <v>#DIV/0!</v>
      </c>
    </row>
    <row r="135" spans="2:19" ht="27" x14ac:dyDescent="0.25">
      <c r="B135" s="11" t="s">
        <v>153</v>
      </c>
      <c r="C135" s="11" t="s">
        <v>17</v>
      </c>
      <c r="D135" s="12">
        <v>0</v>
      </c>
      <c r="E135" s="12">
        <v>0</v>
      </c>
      <c r="F135" s="12">
        <v>0</v>
      </c>
      <c r="G135" s="12">
        <v>0</v>
      </c>
      <c r="H135" s="12">
        <v>50000</v>
      </c>
      <c r="I135" s="12">
        <v>0</v>
      </c>
      <c r="J135" s="12">
        <v>0</v>
      </c>
      <c r="K135" s="16">
        <f t="shared" si="12"/>
        <v>50000</v>
      </c>
      <c r="M135" s="14">
        <f t="shared" si="13"/>
        <v>0</v>
      </c>
      <c r="N135" s="14">
        <f t="shared" si="14"/>
        <v>0</v>
      </c>
      <c r="O135" s="14">
        <f t="shared" si="15"/>
        <v>0</v>
      </c>
      <c r="P135" s="15">
        <f t="shared" si="16"/>
        <v>0</v>
      </c>
      <c r="Q135" s="14">
        <f t="shared" si="17"/>
        <v>1.5412595172775191E-2</v>
      </c>
      <c r="R135" s="14" t="e">
        <f t="shared" si="18"/>
        <v>#DIV/0!</v>
      </c>
      <c r="S135" s="14" t="e">
        <f t="shared" si="19"/>
        <v>#DIV/0!</v>
      </c>
    </row>
    <row r="136" spans="2:19" ht="27" x14ac:dyDescent="0.25">
      <c r="B136" s="11" t="s">
        <v>154</v>
      </c>
      <c r="C136" s="11" t="s">
        <v>41</v>
      </c>
      <c r="D136" s="12">
        <v>5500</v>
      </c>
      <c r="E136" s="12">
        <v>15000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6">
        <f t="shared" si="12"/>
        <v>20500</v>
      </c>
      <c r="M136" s="14">
        <f t="shared" si="13"/>
        <v>1.9547553631553112E-3</v>
      </c>
      <c r="N136" s="14">
        <f t="shared" si="14"/>
        <v>1.0810810810810811E-2</v>
      </c>
      <c r="O136" s="14">
        <f t="shared" si="15"/>
        <v>0</v>
      </c>
      <c r="P136" s="15">
        <f t="shared" si="16"/>
        <v>0</v>
      </c>
      <c r="Q136" s="14">
        <f t="shared" si="17"/>
        <v>0</v>
      </c>
      <c r="R136" s="14" t="e">
        <f t="shared" si="18"/>
        <v>#DIV/0!</v>
      </c>
      <c r="S136" s="14" t="e">
        <f t="shared" si="19"/>
        <v>#DIV/0!</v>
      </c>
    </row>
    <row r="137" spans="2:19" ht="18" x14ac:dyDescent="0.25">
      <c r="B137" s="11" t="s">
        <v>155</v>
      </c>
      <c r="C137" s="11" t="s">
        <v>17</v>
      </c>
      <c r="D137" s="12">
        <v>0</v>
      </c>
      <c r="E137" s="12">
        <v>33000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6">
        <f t="shared" si="12"/>
        <v>33000</v>
      </c>
      <c r="M137" s="14">
        <f t="shared" si="13"/>
        <v>0</v>
      </c>
      <c r="N137" s="14">
        <f t="shared" si="14"/>
        <v>2.3783783783783784E-2</v>
      </c>
      <c r="O137" s="14">
        <f t="shared" si="15"/>
        <v>0</v>
      </c>
      <c r="P137" s="15">
        <f t="shared" si="16"/>
        <v>0</v>
      </c>
      <c r="Q137" s="14">
        <f t="shared" si="17"/>
        <v>0</v>
      </c>
      <c r="R137" s="14" t="e">
        <f t="shared" si="18"/>
        <v>#DIV/0!</v>
      </c>
      <c r="S137" s="14" t="e">
        <f t="shared" si="19"/>
        <v>#DIV/0!</v>
      </c>
    </row>
    <row r="138" spans="2:19" ht="45" x14ac:dyDescent="0.25">
      <c r="B138" s="11" t="s">
        <v>156</v>
      </c>
      <c r="C138" s="11" t="s">
        <v>37</v>
      </c>
      <c r="D138" s="12">
        <v>2200</v>
      </c>
      <c r="E138" s="12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6">
        <f t="shared" si="12"/>
        <v>2200</v>
      </c>
      <c r="M138" s="14">
        <f t="shared" si="13"/>
        <v>7.819021452621246E-4</v>
      </c>
      <c r="N138" s="14">
        <f t="shared" si="14"/>
        <v>0</v>
      </c>
      <c r="O138" s="14">
        <f t="shared" si="15"/>
        <v>0</v>
      </c>
      <c r="P138" s="15">
        <f t="shared" si="16"/>
        <v>0</v>
      </c>
      <c r="Q138" s="14">
        <f t="shared" si="17"/>
        <v>0</v>
      </c>
      <c r="R138" s="14" t="e">
        <f t="shared" si="18"/>
        <v>#DIV/0!</v>
      </c>
      <c r="S138" s="14" t="e">
        <f t="shared" si="19"/>
        <v>#DIV/0!</v>
      </c>
    </row>
    <row r="139" spans="2:19" ht="45" x14ac:dyDescent="0.25">
      <c r="B139" s="11" t="s">
        <v>157</v>
      </c>
      <c r="C139" s="11" t="s">
        <v>34</v>
      </c>
      <c r="D139" s="12">
        <v>0</v>
      </c>
      <c r="E139" s="12">
        <v>35000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6">
        <f t="shared" si="12"/>
        <v>35000</v>
      </c>
      <c r="M139" s="14">
        <f t="shared" si="13"/>
        <v>0</v>
      </c>
      <c r="N139" s="14">
        <f t="shared" si="14"/>
        <v>2.5225225225225224E-2</v>
      </c>
      <c r="O139" s="14">
        <f t="shared" si="15"/>
        <v>0</v>
      </c>
      <c r="P139" s="15">
        <f t="shared" si="16"/>
        <v>0</v>
      </c>
      <c r="Q139" s="14">
        <f t="shared" si="17"/>
        <v>0</v>
      </c>
      <c r="R139" s="14" t="e">
        <f t="shared" si="18"/>
        <v>#DIV/0!</v>
      </c>
      <c r="S139" s="14" t="e">
        <f t="shared" si="19"/>
        <v>#DIV/0!</v>
      </c>
    </row>
    <row r="140" spans="2:19" ht="27" x14ac:dyDescent="0.25">
      <c r="B140" s="11" t="s">
        <v>158</v>
      </c>
      <c r="C140" s="11" t="s">
        <v>19</v>
      </c>
      <c r="D140" s="12">
        <v>73000</v>
      </c>
      <c r="E140" s="12">
        <v>0</v>
      </c>
      <c r="F140" s="12">
        <v>0</v>
      </c>
      <c r="G140" s="12">
        <v>0</v>
      </c>
      <c r="H140" s="12">
        <v>55000</v>
      </c>
      <c r="I140" s="12">
        <v>0</v>
      </c>
      <c r="J140" s="12">
        <v>0</v>
      </c>
      <c r="K140" s="16">
        <f t="shared" si="12"/>
        <v>128000</v>
      </c>
      <c r="M140" s="14">
        <f t="shared" si="13"/>
        <v>2.5944934820061407E-2</v>
      </c>
      <c r="N140" s="14">
        <f t="shared" si="14"/>
        <v>0</v>
      </c>
      <c r="O140" s="14">
        <f t="shared" si="15"/>
        <v>0</v>
      </c>
      <c r="P140" s="15">
        <f t="shared" si="16"/>
        <v>0</v>
      </c>
      <c r="Q140" s="14">
        <f t="shared" si="17"/>
        <v>1.695385469005271E-2</v>
      </c>
      <c r="R140" s="14" t="e">
        <f t="shared" si="18"/>
        <v>#DIV/0!</v>
      </c>
      <c r="S140" s="14" t="e">
        <f t="shared" si="19"/>
        <v>#DIV/0!</v>
      </c>
    </row>
    <row r="141" spans="2:19" ht="45" x14ac:dyDescent="0.25">
      <c r="B141" s="11" t="s">
        <v>159</v>
      </c>
      <c r="C141" s="11" t="s">
        <v>17</v>
      </c>
      <c r="D141" s="12">
        <v>12000</v>
      </c>
      <c r="E141" s="12">
        <v>0</v>
      </c>
      <c r="F141" s="12">
        <v>0</v>
      </c>
      <c r="G141" s="12">
        <v>0</v>
      </c>
      <c r="H141" s="12">
        <v>66100</v>
      </c>
      <c r="I141" s="12">
        <v>0</v>
      </c>
      <c r="J141" s="12">
        <v>0</v>
      </c>
      <c r="K141" s="16">
        <f t="shared" si="12"/>
        <v>78100</v>
      </c>
      <c r="M141" s="14">
        <f t="shared" si="13"/>
        <v>4.2649207923388614E-3</v>
      </c>
      <c r="N141" s="14">
        <f t="shared" si="14"/>
        <v>0</v>
      </c>
      <c r="O141" s="14">
        <f t="shared" si="15"/>
        <v>0</v>
      </c>
      <c r="P141" s="15">
        <f t="shared" si="16"/>
        <v>0</v>
      </c>
      <c r="Q141" s="14">
        <f t="shared" si="17"/>
        <v>2.0375450818408802E-2</v>
      </c>
      <c r="R141" s="14" t="e">
        <f t="shared" si="18"/>
        <v>#DIV/0!</v>
      </c>
      <c r="S141" s="14" t="e">
        <f t="shared" si="19"/>
        <v>#DIV/0!</v>
      </c>
    </row>
    <row r="142" spans="2:19" ht="36" x14ac:dyDescent="0.25">
      <c r="B142" s="11" t="s">
        <v>160</v>
      </c>
      <c r="C142" s="11" t="s">
        <v>44</v>
      </c>
      <c r="D142" s="12">
        <v>5000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6">
        <f t="shared" si="12"/>
        <v>5000</v>
      </c>
      <c r="M142" s="14">
        <f t="shared" si="13"/>
        <v>1.7770503301411922E-3</v>
      </c>
      <c r="N142" s="14">
        <f t="shared" si="14"/>
        <v>0</v>
      </c>
      <c r="O142" s="14">
        <f t="shared" si="15"/>
        <v>0</v>
      </c>
      <c r="P142" s="15">
        <f t="shared" si="16"/>
        <v>0</v>
      </c>
      <c r="Q142" s="14">
        <f t="shared" si="17"/>
        <v>0</v>
      </c>
      <c r="R142" s="14" t="e">
        <f t="shared" si="18"/>
        <v>#DIV/0!</v>
      </c>
      <c r="S142" s="14" t="e">
        <f t="shared" si="19"/>
        <v>#DIV/0!</v>
      </c>
    </row>
    <row r="143" spans="2:19" ht="18" x14ac:dyDescent="0.25">
      <c r="B143" s="11" t="s">
        <v>161</v>
      </c>
      <c r="C143" s="11" t="s">
        <v>26</v>
      </c>
      <c r="D143" s="12">
        <v>38000</v>
      </c>
      <c r="E143" s="12">
        <v>100000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6">
        <f t="shared" si="12"/>
        <v>138000</v>
      </c>
      <c r="M143" s="14">
        <f t="shared" si="13"/>
        <v>1.350558250907306E-2</v>
      </c>
      <c r="N143" s="14">
        <f t="shared" si="14"/>
        <v>7.2072072072072071E-2</v>
      </c>
      <c r="O143" s="14">
        <f t="shared" si="15"/>
        <v>0</v>
      </c>
      <c r="P143" s="15">
        <f t="shared" si="16"/>
        <v>0</v>
      </c>
      <c r="Q143" s="14">
        <f t="shared" si="17"/>
        <v>0</v>
      </c>
      <c r="R143" s="14" t="e">
        <f t="shared" si="18"/>
        <v>#DIV/0!</v>
      </c>
      <c r="S143" s="14" t="e">
        <f t="shared" si="19"/>
        <v>#DIV/0!</v>
      </c>
    </row>
    <row r="144" spans="2:19" ht="27" x14ac:dyDescent="0.25">
      <c r="B144" s="11" t="s">
        <v>162</v>
      </c>
      <c r="C144" s="11" t="s">
        <v>63</v>
      </c>
      <c r="D144" s="12">
        <v>40000</v>
      </c>
      <c r="E144" s="12">
        <v>27500</v>
      </c>
      <c r="F144" s="12">
        <v>0</v>
      </c>
      <c r="G144" s="12">
        <v>0</v>
      </c>
      <c r="H144" s="12">
        <v>0</v>
      </c>
      <c r="I144" s="12">
        <v>0</v>
      </c>
      <c r="J144" s="12">
        <v>0</v>
      </c>
      <c r="K144" s="16">
        <f t="shared" si="12"/>
        <v>67500</v>
      </c>
      <c r="M144" s="14">
        <f t="shared" si="13"/>
        <v>1.4216402641129538E-2</v>
      </c>
      <c r="N144" s="14">
        <f t="shared" si="14"/>
        <v>1.9819819819819819E-2</v>
      </c>
      <c r="O144" s="14">
        <f t="shared" si="15"/>
        <v>0</v>
      </c>
      <c r="P144" s="15">
        <f t="shared" si="16"/>
        <v>0</v>
      </c>
      <c r="Q144" s="14">
        <f t="shared" si="17"/>
        <v>0</v>
      </c>
      <c r="R144" s="14" t="e">
        <f t="shared" si="18"/>
        <v>#DIV/0!</v>
      </c>
      <c r="S144" s="14" t="e">
        <f t="shared" si="19"/>
        <v>#DIV/0!</v>
      </c>
    </row>
    <row r="145" spans="2:19" ht="36" x14ac:dyDescent="0.25">
      <c r="B145" s="11" t="s">
        <v>163</v>
      </c>
      <c r="C145" s="11" t="s">
        <v>34</v>
      </c>
      <c r="D145" s="12">
        <v>3500</v>
      </c>
      <c r="E145" s="12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6">
        <f t="shared" si="12"/>
        <v>3500</v>
      </c>
      <c r="M145" s="14">
        <f t="shared" si="13"/>
        <v>1.2439352310988346E-3</v>
      </c>
      <c r="N145" s="14">
        <f t="shared" si="14"/>
        <v>0</v>
      </c>
      <c r="O145" s="14">
        <f t="shared" si="15"/>
        <v>0</v>
      </c>
      <c r="P145" s="15">
        <f t="shared" si="16"/>
        <v>0</v>
      </c>
      <c r="Q145" s="14">
        <f t="shared" si="17"/>
        <v>0</v>
      </c>
      <c r="R145" s="14" t="e">
        <f t="shared" si="18"/>
        <v>#DIV/0!</v>
      </c>
      <c r="S145" s="14" t="e">
        <f t="shared" si="19"/>
        <v>#DIV/0!</v>
      </c>
    </row>
    <row r="146" spans="2:19" ht="36" x14ac:dyDescent="0.25">
      <c r="B146" s="11" t="s">
        <v>164</v>
      </c>
      <c r="C146" s="11" t="s">
        <v>44</v>
      </c>
      <c r="D146" s="12">
        <v>0</v>
      </c>
      <c r="E146" s="12">
        <v>22000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6">
        <f t="shared" si="12"/>
        <v>22000</v>
      </c>
      <c r="M146" s="14">
        <f t="shared" si="13"/>
        <v>0</v>
      </c>
      <c r="N146" s="14">
        <f t="shared" si="14"/>
        <v>1.5855855855855857E-2</v>
      </c>
      <c r="O146" s="14">
        <f t="shared" si="15"/>
        <v>0</v>
      </c>
      <c r="P146" s="15">
        <f t="shared" si="16"/>
        <v>0</v>
      </c>
      <c r="Q146" s="14">
        <f t="shared" si="17"/>
        <v>0</v>
      </c>
      <c r="R146" s="14" t="e">
        <f t="shared" si="18"/>
        <v>#DIV/0!</v>
      </c>
      <c r="S146" s="14" t="e">
        <f t="shared" si="19"/>
        <v>#DIV/0!</v>
      </c>
    </row>
    <row r="147" spans="2:19" ht="36" x14ac:dyDescent="0.25">
      <c r="B147" s="11" t="s">
        <v>165</v>
      </c>
      <c r="C147" s="11" t="s">
        <v>63</v>
      </c>
      <c r="D147" s="12">
        <v>7000</v>
      </c>
      <c r="E147" s="12">
        <v>0</v>
      </c>
      <c r="F147" s="12">
        <v>0</v>
      </c>
      <c r="G147" s="12">
        <v>0</v>
      </c>
      <c r="H147" s="12">
        <v>0</v>
      </c>
      <c r="I147" s="12">
        <v>0</v>
      </c>
      <c r="J147" s="12">
        <v>0</v>
      </c>
      <c r="K147" s="16">
        <f t="shared" si="12"/>
        <v>7000</v>
      </c>
      <c r="M147" s="14">
        <f t="shared" si="13"/>
        <v>2.4878704621976691E-3</v>
      </c>
      <c r="N147" s="14">
        <f t="shared" si="14"/>
        <v>0</v>
      </c>
      <c r="O147" s="14">
        <f t="shared" si="15"/>
        <v>0</v>
      </c>
      <c r="P147" s="15">
        <f t="shared" si="16"/>
        <v>0</v>
      </c>
      <c r="Q147" s="14">
        <f t="shared" si="17"/>
        <v>0</v>
      </c>
      <c r="R147" s="14" t="e">
        <f t="shared" si="18"/>
        <v>#DIV/0!</v>
      </c>
      <c r="S147" s="14" t="e">
        <f t="shared" si="19"/>
        <v>#DIV/0!</v>
      </c>
    </row>
    <row r="148" spans="2:19" ht="36" x14ac:dyDescent="0.25">
      <c r="B148" s="11" t="s">
        <v>166</v>
      </c>
      <c r="C148" s="11" t="s">
        <v>41</v>
      </c>
      <c r="D148" s="12">
        <v>63000</v>
      </c>
      <c r="E148" s="12">
        <v>0</v>
      </c>
      <c r="F148" s="12">
        <v>0</v>
      </c>
      <c r="G148" s="12">
        <v>0</v>
      </c>
      <c r="H148" s="12">
        <v>25000</v>
      </c>
      <c r="I148" s="12">
        <v>0</v>
      </c>
      <c r="J148" s="12">
        <v>0</v>
      </c>
      <c r="K148" s="16">
        <f t="shared" si="12"/>
        <v>88000</v>
      </c>
      <c r="M148" s="14">
        <f t="shared" si="13"/>
        <v>2.2390834159779022E-2</v>
      </c>
      <c r="N148" s="14">
        <f t="shared" si="14"/>
        <v>0</v>
      </c>
      <c r="O148" s="14">
        <f t="shared" si="15"/>
        <v>0</v>
      </c>
      <c r="P148" s="15">
        <f t="shared" si="16"/>
        <v>0</v>
      </c>
      <c r="Q148" s="14">
        <f t="shared" si="17"/>
        <v>7.7062975863875956E-3</v>
      </c>
      <c r="R148" s="14" t="e">
        <f t="shared" si="18"/>
        <v>#DIV/0!</v>
      </c>
      <c r="S148" s="14" t="e">
        <f t="shared" si="19"/>
        <v>#DIV/0!</v>
      </c>
    </row>
    <row r="149" spans="2:19" ht="27" x14ac:dyDescent="0.25">
      <c r="B149" s="11" t="s">
        <v>167</v>
      </c>
      <c r="C149" s="11" t="s">
        <v>24</v>
      </c>
      <c r="D149" s="12">
        <v>7500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6">
        <f t="shared" si="12"/>
        <v>7500</v>
      </c>
      <c r="M149" s="14">
        <f t="shared" si="13"/>
        <v>2.6655754952117881E-3</v>
      </c>
      <c r="N149" s="14">
        <f t="shared" si="14"/>
        <v>0</v>
      </c>
      <c r="O149" s="14">
        <f t="shared" si="15"/>
        <v>0</v>
      </c>
      <c r="P149" s="15">
        <f t="shared" si="16"/>
        <v>0</v>
      </c>
      <c r="Q149" s="14">
        <f t="shared" si="17"/>
        <v>0</v>
      </c>
      <c r="R149" s="14" t="e">
        <f t="shared" si="18"/>
        <v>#DIV/0!</v>
      </c>
      <c r="S149" s="14" t="e">
        <f t="shared" si="19"/>
        <v>#DIV/0!</v>
      </c>
    </row>
    <row r="150" spans="2:19" ht="36" x14ac:dyDescent="0.25">
      <c r="B150" s="11" t="s">
        <v>168</v>
      </c>
      <c r="C150" s="11" t="s">
        <v>41</v>
      </c>
      <c r="D150" s="12">
        <v>0</v>
      </c>
      <c r="E150" s="12">
        <v>35000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6">
        <f t="shared" si="12"/>
        <v>35000</v>
      </c>
      <c r="M150" s="14">
        <f t="shared" si="13"/>
        <v>0</v>
      </c>
      <c r="N150" s="14">
        <f t="shared" si="14"/>
        <v>2.5225225225225224E-2</v>
      </c>
      <c r="O150" s="14">
        <f t="shared" si="15"/>
        <v>0</v>
      </c>
      <c r="P150" s="15">
        <f t="shared" si="16"/>
        <v>0</v>
      </c>
      <c r="Q150" s="14">
        <f t="shared" si="17"/>
        <v>0</v>
      </c>
      <c r="R150" s="14" t="e">
        <f t="shared" si="18"/>
        <v>#DIV/0!</v>
      </c>
      <c r="S150" s="14" t="e">
        <f t="shared" si="19"/>
        <v>#DIV/0!</v>
      </c>
    </row>
    <row r="151" spans="2:19" ht="18" x14ac:dyDescent="0.25">
      <c r="B151" s="11" t="s">
        <v>169</v>
      </c>
      <c r="C151" s="11" t="s">
        <v>14</v>
      </c>
      <c r="D151" s="12">
        <v>10000</v>
      </c>
      <c r="E151" s="12">
        <v>0</v>
      </c>
      <c r="F151" s="12">
        <v>0</v>
      </c>
      <c r="G151" s="12">
        <v>0</v>
      </c>
      <c r="H151" s="12">
        <v>164700</v>
      </c>
      <c r="I151" s="12">
        <v>0</v>
      </c>
      <c r="J151" s="12">
        <v>0</v>
      </c>
      <c r="K151" s="16">
        <f t="shared" si="12"/>
        <v>174700</v>
      </c>
      <c r="M151" s="14">
        <f t="shared" si="13"/>
        <v>3.5541006602823845E-3</v>
      </c>
      <c r="N151" s="14">
        <f t="shared" si="14"/>
        <v>0</v>
      </c>
      <c r="O151" s="14">
        <f t="shared" si="15"/>
        <v>0</v>
      </c>
      <c r="P151" s="15">
        <f t="shared" si="16"/>
        <v>0</v>
      </c>
      <c r="Q151" s="14">
        <f t="shared" si="17"/>
        <v>5.0769088499121484E-2</v>
      </c>
      <c r="R151" s="14" t="e">
        <f t="shared" si="18"/>
        <v>#DIV/0!</v>
      </c>
      <c r="S151" s="14" t="e">
        <f t="shared" si="19"/>
        <v>#DIV/0!</v>
      </c>
    </row>
    <row r="152" spans="2:19" ht="45" x14ac:dyDescent="0.25">
      <c r="B152" s="11" t="s">
        <v>170</v>
      </c>
      <c r="C152" s="11" t="s">
        <v>24</v>
      </c>
      <c r="D152" s="12">
        <v>0</v>
      </c>
      <c r="E152" s="12">
        <v>100000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6">
        <f t="shared" si="12"/>
        <v>100000</v>
      </c>
      <c r="M152" s="14">
        <f t="shared" si="13"/>
        <v>0</v>
      </c>
      <c r="N152" s="14">
        <f t="shared" si="14"/>
        <v>7.2072072072072071E-2</v>
      </c>
      <c r="O152" s="14">
        <f t="shared" si="15"/>
        <v>0</v>
      </c>
      <c r="P152" s="15">
        <f t="shared" si="16"/>
        <v>0</v>
      </c>
      <c r="Q152" s="14">
        <f t="shared" si="17"/>
        <v>0</v>
      </c>
      <c r="R152" s="14" t="e">
        <f t="shared" si="18"/>
        <v>#DIV/0!</v>
      </c>
      <c r="S152" s="14" t="e">
        <f t="shared" si="19"/>
        <v>#DIV/0!</v>
      </c>
    </row>
    <row r="153" spans="2:19" ht="51.75" thickBot="1" x14ac:dyDescent="0.3">
      <c r="B153" s="8" t="s">
        <v>1</v>
      </c>
      <c r="C153" s="8" t="s">
        <v>2</v>
      </c>
      <c r="D153" s="9" t="s">
        <v>3</v>
      </c>
      <c r="E153" s="10" t="s">
        <v>4</v>
      </c>
      <c r="F153" s="10" t="s">
        <v>5</v>
      </c>
      <c r="G153" s="10" t="s">
        <v>6</v>
      </c>
      <c r="H153" s="10" t="s">
        <v>7</v>
      </c>
      <c r="I153" s="10" t="s">
        <v>8</v>
      </c>
      <c r="J153" s="10" t="s">
        <v>9</v>
      </c>
      <c r="K153" s="10" t="s">
        <v>10</v>
      </c>
      <c r="M153" s="14" t="e">
        <f t="shared" si="13"/>
        <v>#VALUE!</v>
      </c>
      <c r="N153" s="14" t="e">
        <f t="shared" si="14"/>
        <v>#VALUE!</v>
      </c>
      <c r="O153" s="14" t="e">
        <f t="shared" si="15"/>
        <v>#VALUE!</v>
      </c>
      <c r="P153" s="15" t="e">
        <f t="shared" si="16"/>
        <v>#VALUE!</v>
      </c>
      <c r="Q153" s="14" t="e">
        <f t="shared" si="17"/>
        <v>#VALUE!</v>
      </c>
      <c r="R153" s="14" t="e">
        <f t="shared" si="18"/>
        <v>#VALUE!</v>
      </c>
      <c r="S153" s="14" t="e">
        <f t="shared" si="19"/>
        <v>#VALUE!</v>
      </c>
    </row>
    <row r="154" spans="2:19" ht="45" x14ac:dyDescent="0.25">
      <c r="B154" s="11" t="s">
        <v>171</v>
      </c>
      <c r="C154" s="11" t="s">
        <v>41</v>
      </c>
      <c r="D154" s="12">
        <v>56500</v>
      </c>
      <c r="E154" s="12">
        <v>110000</v>
      </c>
      <c r="F154" s="12">
        <v>0</v>
      </c>
      <c r="G154" s="12">
        <v>0</v>
      </c>
      <c r="H154" s="12">
        <v>46000</v>
      </c>
      <c r="I154" s="12">
        <v>0</v>
      </c>
      <c r="J154" s="12">
        <v>0</v>
      </c>
      <c r="K154" s="16">
        <f t="shared" ref="K154:K170" si="20">SUM(D154:J154)</f>
        <v>212500</v>
      </c>
      <c r="M154" s="14">
        <f t="shared" si="13"/>
        <v>2.0080668730595472E-2</v>
      </c>
      <c r="N154" s="14">
        <f t="shared" si="14"/>
        <v>7.9279279279279274E-2</v>
      </c>
      <c r="O154" s="14">
        <f t="shared" si="15"/>
        <v>0</v>
      </c>
      <c r="P154" s="15">
        <f t="shared" si="16"/>
        <v>0</v>
      </c>
      <c r="Q154" s="14">
        <f t="shared" si="17"/>
        <v>1.4179587558953176E-2</v>
      </c>
      <c r="R154" s="14" t="e">
        <f t="shared" si="18"/>
        <v>#DIV/0!</v>
      </c>
      <c r="S154" s="14" t="e">
        <f t="shared" si="19"/>
        <v>#DIV/0!</v>
      </c>
    </row>
    <row r="155" spans="2:19" ht="27" x14ac:dyDescent="0.25">
      <c r="B155" s="11" t="s">
        <v>172</v>
      </c>
      <c r="C155" s="11" t="s">
        <v>34</v>
      </c>
      <c r="D155" s="12">
        <v>0</v>
      </c>
      <c r="E155" s="12">
        <v>75000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6">
        <f t="shared" si="20"/>
        <v>75000</v>
      </c>
      <c r="M155" s="14">
        <f t="shared" si="13"/>
        <v>0</v>
      </c>
      <c r="N155" s="14">
        <f t="shared" si="14"/>
        <v>5.4054054054054057E-2</v>
      </c>
      <c r="O155" s="14">
        <f t="shared" si="15"/>
        <v>0</v>
      </c>
      <c r="P155" s="15">
        <f t="shared" si="16"/>
        <v>0</v>
      </c>
      <c r="Q155" s="14">
        <f t="shared" si="17"/>
        <v>0</v>
      </c>
      <c r="R155" s="14" t="e">
        <f t="shared" si="18"/>
        <v>#DIV/0!</v>
      </c>
      <c r="S155" s="14" t="e">
        <f t="shared" si="19"/>
        <v>#DIV/0!</v>
      </c>
    </row>
    <row r="156" spans="2:19" ht="36" x14ac:dyDescent="0.25">
      <c r="B156" s="11" t="s">
        <v>173</v>
      </c>
      <c r="C156" s="11" t="s">
        <v>46</v>
      </c>
      <c r="D156" s="12">
        <v>21418</v>
      </c>
      <c r="E156" s="12">
        <v>0</v>
      </c>
      <c r="F156" s="12">
        <v>0</v>
      </c>
      <c r="G156" s="12">
        <v>0</v>
      </c>
      <c r="H156" s="12">
        <v>35000</v>
      </c>
      <c r="I156" s="12">
        <v>0</v>
      </c>
      <c r="J156" s="12">
        <v>0</v>
      </c>
      <c r="K156" s="16">
        <f t="shared" si="20"/>
        <v>56418</v>
      </c>
      <c r="M156" s="14">
        <f t="shared" si="13"/>
        <v>7.6121727941928109E-3</v>
      </c>
      <c r="N156" s="14">
        <f t="shared" si="14"/>
        <v>0</v>
      </c>
      <c r="O156" s="14">
        <f t="shared" si="15"/>
        <v>0</v>
      </c>
      <c r="P156" s="15">
        <f t="shared" si="16"/>
        <v>0</v>
      </c>
      <c r="Q156" s="14">
        <f t="shared" si="17"/>
        <v>1.0788816620942634E-2</v>
      </c>
      <c r="R156" s="14" t="e">
        <f t="shared" si="18"/>
        <v>#DIV/0!</v>
      </c>
      <c r="S156" s="14" t="e">
        <f t="shared" si="19"/>
        <v>#DIV/0!</v>
      </c>
    </row>
    <row r="157" spans="2:19" ht="36" x14ac:dyDescent="0.25">
      <c r="B157" s="11" t="s">
        <v>174</v>
      </c>
      <c r="C157" s="11" t="s">
        <v>37</v>
      </c>
      <c r="D157" s="12">
        <v>0</v>
      </c>
      <c r="E157" s="12">
        <v>0</v>
      </c>
      <c r="F157" s="12">
        <v>0</v>
      </c>
      <c r="G157" s="12">
        <v>0</v>
      </c>
      <c r="H157" s="12">
        <v>30000</v>
      </c>
      <c r="I157" s="12">
        <v>0</v>
      </c>
      <c r="J157" s="12">
        <v>0</v>
      </c>
      <c r="K157" s="16">
        <f t="shared" si="20"/>
        <v>30000</v>
      </c>
      <c r="M157" s="14">
        <f t="shared" si="13"/>
        <v>0</v>
      </c>
      <c r="N157" s="14">
        <f t="shared" si="14"/>
        <v>0</v>
      </c>
      <c r="O157" s="14">
        <f t="shared" si="15"/>
        <v>0</v>
      </c>
      <c r="P157" s="15">
        <f t="shared" si="16"/>
        <v>0</v>
      </c>
      <c r="Q157" s="14">
        <f t="shared" si="17"/>
        <v>9.2475571036651147E-3</v>
      </c>
      <c r="R157" s="14" t="e">
        <f t="shared" si="18"/>
        <v>#DIV/0!</v>
      </c>
      <c r="S157" s="14" t="e">
        <f t="shared" si="19"/>
        <v>#DIV/0!</v>
      </c>
    </row>
    <row r="158" spans="2:19" ht="27" x14ac:dyDescent="0.25">
      <c r="B158" s="11" t="s">
        <v>175</v>
      </c>
      <c r="C158" s="11" t="s">
        <v>26</v>
      </c>
      <c r="D158" s="12">
        <v>20500</v>
      </c>
      <c r="E158" s="12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6">
        <f t="shared" si="20"/>
        <v>20500</v>
      </c>
      <c r="M158" s="14">
        <f t="shared" si="13"/>
        <v>7.2859063535788875E-3</v>
      </c>
      <c r="N158" s="14">
        <f t="shared" si="14"/>
        <v>0</v>
      </c>
      <c r="O158" s="14">
        <f t="shared" si="15"/>
        <v>0</v>
      </c>
      <c r="P158" s="15">
        <f t="shared" si="16"/>
        <v>0</v>
      </c>
      <c r="Q158" s="14">
        <f t="shared" si="17"/>
        <v>0</v>
      </c>
      <c r="R158" s="14" t="e">
        <f t="shared" si="18"/>
        <v>#DIV/0!</v>
      </c>
      <c r="S158" s="14" t="e">
        <f t="shared" si="19"/>
        <v>#DIV/0!</v>
      </c>
    </row>
    <row r="159" spans="2:19" ht="27" x14ac:dyDescent="0.25">
      <c r="B159" s="11" t="s">
        <v>176</v>
      </c>
      <c r="C159" s="11" t="s">
        <v>14</v>
      </c>
      <c r="D159" s="12">
        <v>45000</v>
      </c>
      <c r="E159" s="12">
        <v>0</v>
      </c>
      <c r="F159" s="12">
        <v>0</v>
      </c>
      <c r="G159" s="12">
        <v>0</v>
      </c>
      <c r="H159" s="12">
        <v>54000</v>
      </c>
      <c r="I159" s="12">
        <v>0</v>
      </c>
      <c r="J159" s="12">
        <v>0</v>
      </c>
      <c r="K159" s="16">
        <f t="shared" si="20"/>
        <v>99000</v>
      </c>
      <c r="M159" s="14">
        <f t="shared" si="13"/>
        <v>1.5993452971270729E-2</v>
      </c>
      <c r="N159" s="14">
        <f t="shared" si="14"/>
        <v>0</v>
      </c>
      <c r="O159" s="14">
        <f t="shared" si="15"/>
        <v>0</v>
      </c>
      <c r="P159" s="15">
        <f t="shared" si="16"/>
        <v>0</v>
      </c>
      <c r="Q159" s="14">
        <f t="shared" si="17"/>
        <v>1.6645602786597206E-2</v>
      </c>
      <c r="R159" s="14" t="e">
        <f t="shared" si="18"/>
        <v>#DIV/0!</v>
      </c>
      <c r="S159" s="14" t="e">
        <f t="shared" si="19"/>
        <v>#DIV/0!</v>
      </c>
    </row>
    <row r="160" spans="2:19" ht="36" x14ac:dyDescent="0.25">
      <c r="B160" s="11" t="s">
        <v>177</v>
      </c>
      <c r="C160" s="11" t="s">
        <v>26</v>
      </c>
      <c r="D160" s="12">
        <v>6000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6">
        <f t="shared" si="20"/>
        <v>6000</v>
      </c>
      <c r="M160" s="14">
        <f t="shared" si="13"/>
        <v>2.1324603961694307E-3</v>
      </c>
      <c r="N160" s="14">
        <f t="shared" si="14"/>
        <v>0</v>
      </c>
      <c r="O160" s="14">
        <f t="shared" si="15"/>
        <v>0</v>
      </c>
      <c r="P160" s="15">
        <f t="shared" si="16"/>
        <v>0</v>
      </c>
      <c r="Q160" s="14">
        <f t="shared" si="17"/>
        <v>0</v>
      </c>
      <c r="R160" s="14" t="e">
        <f t="shared" si="18"/>
        <v>#DIV/0!</v>
      </c>
      <c r="S160" s="14" t="e">
        <f t="shared" si="19"/>
        <v>#DIV/0!</v>
      </c>
    </row>
    <row r="161" spans="2:19" ht="36" x14ac:dyDescent="0.25">
      <c r="B161" s="11" t="s">
        <v>178</v>
      </c>
      <c r="C161" s="11" t="s">
        <v>17</v>
      </c>
      <c r="D161" s="12">
        <v>47000</v>
      </c>
      <c r="E161" s="12">
        <v>0</v>
      </c>
      <c r="F161" s="12">
        <v>0</v>
      </c>
      <c r="G161" s="12">
        <v>0</v>
      </c>
      <c r="H161" s="12">
        <v>20000</v>
      </c>
      <c r="I161" s="12">
        <v>0</v>
      </c>
      <c r="J161" s="12">
        <v>0</v>
      </c>
      <c r="K161" s="16">
        <f t="shared" si="20"/>
        <v>67000</v>
      </c>
      <c r="M161" s="14">
        <f t="shared" si="13"/>
        <v>1.6704273103327207E-2</v>
      </c>
      <c r="N161" s="14">
        <f t="shared" si="14"/>
        <v>0</v>
      </c>
      <c r="O161" s="14">
        <f t="shared" si="15"/>
        <v>0</v>
      </c>
      <c r="P161" s="15">
        <f t="shared" si="16"/>
        <v>0</v>
      </c>
      <c r="Q161" s="14">
        <f t="shared" si="17"/>
        <v>6.1650380691100765E-3</v>
      </c>
      <c r="R161" s="14" t="e">
        <f t="shared" si="18"/>
        <v>#DIV/0!</v>
      </c>
      <c r="S161" s="14" t="e">
        <f t="shared" si="19"/>
        <v>#DIV/0!</v>
      </c>
    </row>
    <row r="162" spans="2:19" ht="27" x14ac:dyDescent="0.25">
      <c r="B162" s="11" t="s">
        <v>179</v>
      </c>
      <c r="C162" s="11" t="s">
        <v>44</v>
      </c>
      <c r="D162" s="12">
        <v>40000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6">
        <f t="shared" si="20"/>
        <v>40000</v>
      </c>
      <c r="M162" s="14">
        <f t="shared" si="13"/>
        <v>1.4216402641129538E-2</v>
      </c>
      <c r="N162" s="14">
        <f t="shared" si="14"/>
        <v>0</v>
      </c>
      <c r="O162" s="14">
        <f t="shared" si="15"/>
        <v>0</v>
      </c>
      <c r="P162" s="15">
        <f t="shared" si="16"/>
        <v>0</v>
      </c>
      <c r="Q162" s="14">
        <f t="shared" si="17"/>
        <v>0</v>
      </c>
      <c r="R162" s="14" t="e">
        <f t="shared" si="18"/>
        <v>#DIV/0!</v>
      </c>
      <c r="S162" s="14" t="e">
        <f t="shared" si="19"/>
        <v>#DIV/0!</v>
      </c>
    </row>
    <row r="163" spans="2:19" ht="27" x14ac:dyDescent="0.25">
      <c r="B163" s="11" t="s">
        <v>180</v>
      </c>
      <c r="C163" s="11" t="s">
        <v>44</v>
      </c>
      <c r="D163" s="12">
        <v>16500</v>
      </c>
      <c r="E163" s="12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6">
        <f t="shared" si="20"/>
        <v>16500</v>
      </c>
      <c r="M163" s="14">
        <f t="shared" si="13"/>
        <v>5.8642660894659346E-3</v>
      </c>
      <c r="N163" s="14">
        <f t="shared" si="14"/>
        <v>0</v>
      </c>
      <c r="O163" s="14">
        <f t="shared" si="15"/>
        <v>0</v>
      </c>
      <c r="P163" s="15">
        <f t="shared" si="16"/>
        <v>0</v>
      </c>
      <c r="Q163" s="14">
        <f t="shared" si="17"/>
        <v>0</v>
      </c>
      <c r="R163" s="14" t="e">
        <f t="shared" si="18"/>
        <v>#DIV/0!</v>
      </c>
      <c r="S163" s="14" t="e">
        <f t="shared" si="19"/>
        <v>#DIV/0!</v>
      </c>
    </row>
    <row r="164" spans="2:19" ht="36" x14ac:dyDescent="0.25">
      <c r="B164" s="11" t="s">
        <v>181</v>
      </c>
      <c r="C164" s="11" t="s">
        <v>17</v>
      </c>
      <c r="D164" s="12">
        <v>600</v>
      </c>
      <c r="E164" s="12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6">
        <f t="shared" si="20"/>
        <v>600</v>
      </c>
      <c r="M164" s="14">
        <f t="shared" si="13"/>
        <v>2.1324603961694305E-4</v>
      </c>
      <c r="N164" s="14">
        <f t="shared" si="14"/>
        <v>0</v>
      </c>
      <c r="O164" s="14">
        <f t="shared" si="15"/>
        <v>0</v>
      </c>
      <c r="P164" s="15">
        <f t="shared" si="16"/>
        <v>0</v>
      </c>
      <c r="Q164" s="14">
        <f t="shared" si="17"/>
        <v>0</v>
      </c>
      <c r="R164" s="14" t="e">
        <f t="shared" si="18"/>
        <v>#DIV/0!</v>
      </c>
      <c r="S164" s="14" t="e">
        <f t="shared" si="19"/>
        <v>#DIV/0!</v>
      </c>
    </row>
    <row r="165" spans="2:19" ht="36" x14ac:dyDescent="0.25">
      <c r="B165" s="11" t="s">
        <v>182</v>
      </c>
      <c r="C165" s="11" t="s">
        <v>17</v>
      </c>
      <c r="D165" s="12">
        <v>5000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6">
        <f t="shared" si="20"/>
        <v>5000</v>
      </c>
      <c r="M165" s="14">
        <f t="shared" si="13"/>
        <v>1.7770503301411922E-3</v>
      </c>
      <c r="N165" s="14">
        <f t="shared" si="14"/>
        <v>0</v>
      </c>
      <c r="O165" s="14">
        <f t="shared" si="15"/>
        <v>0</v>
      </c>
      <c r="P165" s="15">
        <f t="shared" si="16"/>
        <v>0</v>
      </c>
      <c r="Q165" s="14">
        <f t="shared" si="17"/>
        <v>0</v>
      </c>
      <c r="R165" s="14" t="e">
        <f t="shared" si="18"/>
        <v>#DIV/0!</v>
      </c>
      <c r="S165" s="14" t="e">
        <f t="shared" si="19"/>
        <v>#DIV/0!</v>
      </c>
    </row>
    <row r="166" spans="2:19" ht="45" x14ac:dyDescent="0.25">
      <c r="B166" s="11" t="s">
        <v>183</v>
      </c>
      <c r="C166" s="11" t="s">
        <v>26</v>
      </c>
      <c r="D166" s="12">
        <v>5200</v>
      </c>
      <c r="E166" s="12">
        <v>0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6">
        <f t="shared" si="20"/>
        <v>5200</v>
      </c>
      <c r="M166" s="14">
        <f t="shared" si="13"/>
        <v>1.8481323433468398E-3</v>
      </c>
      <c r="N166" s="14">
        <f t="shared" si="14"/>
        <v>0</v>
      </c>
      <c r="O166" s="14">
        <f t="shared" si="15"/>
        <v>0</v>
      </c>
      <c r="P166" s="15">
        <f t="shared" si="16"/>
        <v>0</v>
      </c>
      <c r="Q166" s="14">
        <f t="shared" si="17"/>
        <v>0</v>
      </c>
      <c r="R166" s="14" t="e">
        <f t="shared" si="18"/>
        <v>#DIV/0!</v>
      </c>
      <c r="S166" s="14" t="e">
        <f t="shared" si="19"/>
        <v>#DIV/0!</v>
      </c>
    </row>
    <row r="167" spans="2:19" ht="36" x14ac:dyDescent="0.25">
      <c r="B167" s="11" t="s">
        <v>184</v>
      </c>
      <c r="C167" s="11" t="s">
        <v>46</v>
      </c>
      <c r="D167" s="12">
        <v>10000</v>
      </c>
      <c r="E167" s="12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6">
        <f t="shared" si="20"/>
        <v>10000</v>
      </c>
      <c r="M167" s="14">
        <f t="shared" si="13"/>
        <v>3.5541006602823845E-3</v>
      </c>
      <c r="N167" s="14">
        <f t="shared" si="14"/>
        <v>0</v>
      </c>
      <c r="O167" s="14">
        <f t="shared" si="15"/>
        <v>0</v>
      </c>
      <c r="P167" s="15">
        <f t="shared" si="16"/>
        <v>0</v>
      </c>
      <c r="Q167" s="14">
        <f t="shared" si="17"/>
        <v>0</v>
      </c>
      <c r="R167" s="14" t="e">
        <f t="shared" si="18"/>
        <v>#DIV/0!</v>
      </c>
      <c r="S167" s="14" t="e">
        <f t="shared" si="19"/>
        <v>#DIV/0!</v>
      </c>
    </row>
    <row r="168" spans="2:19" ht="27" x14ac:dyDescent="0.25">
      <c r="B168" s="11" t="s">
        <v>185</v>
      </c>
      <c r="C168" s="11" t="s">
        <v>14</v>
      </c>
      <c r="D168" s="12">
        <v>10000</v>
      </c>
      <c r="E168" s="12">
        <v>25000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6">
        <f t="shared" si="20"/>
        <v>35000</v>
      </c>
      <c r="M168" s="14">
        <f t="shared" si="13"/>
        <v>3.5541006602823845E-3</v>
      </c>
      <c r="N168" s="14">
        <f t="shared" si="14"/>
        <v>1.8018018018018018E-2</v>
      </c>
      <c r="O168" s="14">
        <f t="shared" si="15"/>
        <v>0</v>
      </c>
      <c r="P168" s="15">
        <f t="shared" si="16"/>
        <v>0</v>
      </c>
      <c r="Q168" s="14">
        <f t="shared" si="17"/>
        <v>0</v>
      </c>
      <c r="R168" s="14" t="e">
        <f t="shared" si="18"/>
        <v>#DIV/0!</v>
      </c>
      <c r="S168" s="14" t="e">
        <f t="shared" si="19"/>
        <v>#DIV/0!</v>
      </c>
    </row>
    <row r="169" spans="2:19" ht="27" x14ac:dyDescent="0.25">
      <c r="B169" s="11" t="s">
        <v>186</v>
      </c>
      <c r="C169" s="11" t="s">
        <v>24</v>
      </c>
      <c r="D169" s="12">
        <v>40500</v>
      </c>
      <c r="E169" s="12">
        <v>0</v>
      </c>
      <c r="F169" s="12">
        <v>0</v>
      </c>
      <c r="G169" s="12">
        <v>0</v>
      </c>
      <c r="H169" s="12">
        <v>90000</v>
      </c>
      <c r="I169" s="12">
        <v>0</v>
      </c>
      <c r="J169" s="12">
        <v>0</v>
      </c>
      <c r="K169" s="16">
        <f t="shared" si="20"/>
        <v>130500</v>
      </c>
      <c r="M169" s="14">
        <f t="shared" si="13"/>
        <v>1.4394107674143657E-2</v>
      </c>
      <c r="N169" s="14">
        <f t="shared" si="14"/>
        <v>0</v>
      </c>
      <c r="O169" s="14">
        <f t="shared" si="15"/>
        <v>0</v>
      </c>
      <c r="P169" s="15">
        <f t="shared" si="16"/>
        <v>0</v>
      </c>
      <c r="Q169" s="14">
        <f t="shared" si="17"/>
        <v>2.7742671310995344E-2</v>
      </c>
      <c r="R169" s="14" t="e">
        <f t="shared" si="18"/>
        <v>#DIV/0!</v>
      </c>
      <c r="S169" s="14" t="e">
        <f t="shared" si="19"/>
        <v>#DIV/0!</v>
      </c>
    </row>
    <row r="170" spans="2:19" ht="18" x14ac:dyDescent="0.25">
      <c r="B170" s="11" t="s">
        <v>187</v>
      </c>
      <c r="C170" s="11" t="s">
        <v>26</v>
      </c>
      <c r="D170" s="12">
        <v>5000</v>
      </c>
      <c r="E170" s="12">
        <v>0</v>
      </c>
      <c r="F170" s="12">
        <v>2265</v>
      </c>
      <c r="G170" s="12">
        <v>0</v>
      </c>
      <c r="H170" s="12">
        <v>0</v>
      </c>
      <c r="I170" s="12">
        <v>0</v>
      </c>
      <c r="J170" s="12">
        <v>0</v>
      </c>
      <c r="K170" s="16">
        <f t="shared" si="20"/>
        <v>7265</v>
      </c>
      <c r="M170" s="14">
        <f t="shared" si="13"/>
        <v>1.7770503301411922E-3</v>
      </c>
      <c r="N170" s="14">
        <f t="shared" si="14"/>
        <v>0</v>
      </c>
      <c r="O170" s="14">
        <f t="shared" si="15"/>
        <v>0.23527331852028974</v>
      </c>
      <c r="P170" s="15">
        <f t="shared" si="16"/>
        <v>0</v>
      </c>
      <c r="Q170" s="14">
        <f t="shared" si="17"/>
        <v>0</v>
      </c>
      <c r="R170" s="14" t="e">
        <f t="shared" si="18"/>
        <v>#DIV/0!</v>
      </c>
      <c r="S170" s="14" t="e">
        <f t="shared" si="19"/>
        <v>#DIV/0!</v>
      </c>
    </row>
    <row r="171" spans="2:19" ht="36.75" thickBot="1" x14ac:dyDescent="0.3">
      <c r="B171" s="17" t="s">
        <v>188</v>
      </c>
      <c r="C171" s="18"/>
      <c r="D171" s="19">
        <f>SUM(D6:D170)</f>
        <v>2813651.3160000001</v>
      </c>
      <c r="E171" s="19">
        <f>SUM(E6:E170)</f>
        <v>1387500</v>
      </c>
      <c r="F171" s="19">
        <f>SUM(F6:F170)</f>
        <v>9627.1010000000006</v>
      </c>
      <c r="G171" s="19">
        <f>SUM(G6:G170)</f>
        <v>4117</v>
      </c>
      <c r="H171" s="19">
        <f>SUM(H6:H170)</f>
        <v>3244100</v>
      </c>
      <c r="I171" s="19">
        <v>0</v>
      </c>
      <c r="J171" s="19">
        <v>0</v>
      </c>
      <c r="K171" s="19">
        <f>SUM(K6:K170)</f>
        <v>7458995.4169999994</v>
      </c>
      <c r="M171" s="14">
        <f t="shared" si="13"/>
        <v>1</v>
      </c>
      <c r="N171" s="14">
        <f t="shared" si="14"/>
        <v>1</v>
      </c>
      <c r="O171" s="14">
        <f t="shared" si="15"/>
        <v>1</v>
      </c>
      <c r="P171" s="15">
        <f t="shared" si="16"/>
        <v>1</v>
      </c>
      <c r="Q171" s="14">
        <f t="shared" si="17"/>
        <v>1</v>
      </c>
      <c r="R171" s="14" t="e">
        <f t="shared" si="18"/>
        <v>#DIV/0!</v>
      </c>
      <c r="S171" s="14" t="e">
        <f t="shared" si="19"/>
        <v>#DIV/0!</v>
      </c>
    </row>
    <row r="172" spans="2:19" x14ac:dyDescent="0.25">
      <c r="K172" s="20"/>
      <c r="M172" s="14">
        <f t="shared" si="13"/>
        <v>0</v>
      </c>
      <c r="N172" s="14">
        <f t="shared" si="14"/>
        <v>0</v>
      </c>
      <c r="O172" s="14">
        <f t="shared" si="15"/>
        <v>0</v>
      </c>
      <c r="P172" s="15">
        <f t="shared" si="16"/>
        <v>0</v>
      </c>
      <c r="Q172" s="14">
        <f t="shared" si="17"/>
        <v>0</v>
      </c>
      <c r="R172" s="14" t="e">
        <f t="shared" si="18"/>
        <v>#DIV/0!</v>
      </c>
      <c r="S172" s="14" t="e">
        <f t="shared" si="19"/>
        <v>#DIV/0!</v>
      </c>
    </row>
    <row r="173" spans="2:19" x14ac:dyDescent="0.25">
      <c r="M173" s="14">
        <f t="shared" si="13"/>
        <v>0</v>
      </c>
      <c r="N173" s="14">
        <f t="shared" si="14"/>
        <v>0</v>
      </c>
      <c r="O173" s="14">
        <f t="shared" si="15"/>
        <v>0</v>
      </c>
      <c r="P173" s="15">
        <f t="shared" si="16"/>
        <v>0</v>
      </c>
      <c r="Q173" s="14">
        <f t="shared" si="17"/>
        <v>0</v>
      </c>
      <c r="R173" s="14" t="e">
        <f t="shared" si="18"/>
        <v>#DIV/0!</v>
      </c>
      <c r="S173" s="14" t="e">
        <f t="shared" si="19"/>
        <v>#DIV/0!</v>
      </c>
    </row>
    <row r="174" spans="2:19" ht="60" thickBot="1" x14ac:dyDescent="0.3">
      <c r="B174" s="8" t="s">
        <v>1</v>
      </c>
      <c r="C174" s="8" t="s">
        <v>2</v>
      </c>
      <c r="D174" s="9" t="s">
        <v>3</v>
      </c>
      <c r="E174" s="10" t="s">
        <v>4</v>
      </c>
      <c r="F174" s="10" t="s">
        <v>5</v>
      </c>
      <c r="G174" s="10" t="s">
        <v>189</v>
      </c>
      <c r="H174" s="10" t="s">
        <v>7</v>
      </c>
      <c r="I174" s="10" t="s">
        <v>8</v>
      </c>
      <c r="J174" s="10" t="s">
        <v>9</v>
      </c>
      <c r="K174" s="10" t="s">
        <v>10</v>
      </c>
      <c r="M174" s="14" t="e">
        <f t="shared" si="13"/>
        <v>#VALUE!</v>
      </c>
      <c r="N174" s="14" t="e">
        <f t="shared" si="14"/>
        <v>#VALUE!</v>
      </c>
      <c r="O174" s="14" t="e">
        <f t="shared" si="15"/>
        <v>#VALUE!</v>
      </c>
      <c r="P174" s="15" t="e">
        <f t="shared" si="16"/>
        <v>#VALUE!</v>
      </c>
      <c r="Q174" s="14" t="e">
        <f t="shared" si="17"/>
        <v>#VALUE!</v>
      </c>
      <c r="R174" s="14" t="e">
        <f t="shared" si="18"/>
        <v>#VALUE!</v>
      </c>
      <c r="S174" s="14" t="e">
        <f t="shared" si="19"/>
        <v>#VALUE!</v>
      </c>
    </row>
    <row r="175" spans="2:19" ht="18" x14ac:dyDescent="0.25">
      <c r="B175" s="11" t="s">
        <v>32</v>
      </c>
      <c r="C175" s="11" t="s">
        <v>12</v>
      </c>
      <c r="D175" s="21">
        <v>500</v>
      </c>
      <c r="E175" s="22" t="s">
        <v>190</v>
      </c>
      <c r="F175" s="22" t="s">
        <v>190</v>
      </c>
      <c r="G175" s="22" t="s">
        <v>190</v>
      </c>
      <c r="H175" s="22" t="s">
        <v>190</v>
      </c>
      <c r="I175" s="22" t="s">
        <v>190</v>
      </c>
      <c r="J175" s="22" t="s">
        <v>190</v>
      </c>
      <c r="K175" s="21">
        <f>SUM(D175:J175)</f>
        <v>500</v>
      </c>
      <c r="M175" s="14">
        <f t="shared" si="13"/>
        <v>1.7770503301411922E-4</v>
      </c>
      <c r="N175" s="14" t="e">
        <f t="shared" si="14"/>
        <v>#VALUE!</v>
      </c>
      <c r="O175" s="14" t="e">
        <f t="shared" si="15"/>
        <v>#VALUE!</v>
      </c>
      <c r="P175" s="15" t="e">
        <f t="shared" si="16"/>
        <v>#VALUE!</v>
      </c>
      <c r="Q175" s="14" t="e">
        <f t="shared" si="17"/>
        <v>#VALUE!</v>
      </c>
      <c r="R175" s="14" t="e">
        <f t="shared" si="18"/>
        <v>#VALUE!</v>
      </c>
      <c r="S175" s="14" t="e">
        <f t="shared" si="19"/>
        <v>#VALUE!</v>
      </c>
    </row>
    <row r="176" spans="2:19" ht="36.75" thickBot="1" x14ac:dyDescent="0.3">
      <c r="B176" s="17" t="s">
        <v>191</v>
      </c>
      <c r="C176" s="18"/>
      <c r="D176" s="23">
        <f>SUM(D175)</f>
        <v>500</v>
      </c>
      <c r="E176" s="24">
        <f t="shared" ref="E176:K176" si="21">SUM(E175)</f>
        <v>0</v>
      </c>
      <c r="F176" s="24">
        <f t="shared" si="21"/>
        <v>0</v>
      </c>
      <c r="G176" s="24">
        <f t="shared" si="21"/>
        <v>0</v>
      </c>
      <c r="H176" s="24">
        <f t="shared" si="21"/>
        <v>0</v>
      </c>
      <c r="I176" s="24">
        <f t="shared" si="21"/>
        <v>0</v>
      </c>
      <c r="J176" s="24">
        <f t="shared" si="21"/>
        <v>0</v>
      </c>
      <c r="K176" s="23">
        <f t="shared" si="21"/>
        <v>500</v>
      </c>
      <c r="M176" s="14">
        <f t="shared" si="13"/>
        <v>1.7770503301411922E-4</v>
      </c>
      <c r="N176" s="14">
        <f t="shared" si="14"/>
        <v>0</v>
      </c>
      <c r="O176" s="14">
        <f t="shared" si="15"/>
        <v>0</v>
      </c>
      <c r="P176" s="15">
        <f t="shared" si="16"/>
        <v>0</v>
      </c>
      <c r="Q176" s="14">
        <f t="shared" si="17"/>
        <v>0</v>
      </c>
      <c r="R176" s="14" t="e">
        <f t="shared" si="18"/>
        <v>#DIV/0!</v>
      </c>
      <c r="S176" s="14" t="e">
        <f t="shared" si="19"/>
        <v>#DIV/0!</v>
      </c>
    </row>
    <row r="177" spans="2:19" x14ac:dyDescent="0.25">
      <c r="M177" s="14">
        <f t="shared" si="13"/>
        <v>0</v>
      </c>
      <c r="N177" s="14">
        <f t="shared" si="14"/>
        <v>0</v>
      </c>
      <c r="O177" s="14">
        <f t="shared" si="15"/>
        <v>0</v>
      </c>
      <c r="P177" s="15">
        <f t="shared" si="16"/>
        <v>0</v>
      </c>
      <c r="Q177" s="14">
        <f t="shared" si="17"/>
        <v>0</v>
      </c>
      <c r="R177" s="14" t="e">
        <f t="shared" si="18"/>
        <v>#DIV/0!</v>
      </c>
      <c r="S177" s="14" t="e">
        <f t="shared" si="19"/>
        <v>#DIV/0!</v>
      </c>
    </row>
    <row r="178" spans="2:19" x14ac:dyDescent="0.25">
      <c r="M178" s="14">
        <f t="shared" si="13"/>
        <v>0</v>
      </c>
      <c r="N178" s="14">
        <f t="shared" si="14"/>
        <v>0</v>
      </c>
      <c r="O178" s="14">
        <f t="shared" si="15"/>
        <v>0</v>
      </c>
      <c r="P178" s="15">
        <f t="shared" si="16"/>
        <v>0</v>
      </c>
      <c r="Q178" s="14">
        <f t="shared" si="17"/>
        <v>0</v>
      </c>
      <c r="R178" s="14" t="e">
        <f t="shared" si="18"/>
        <v>#DIV/0!</v>
      </c>
      <c r="S178" s="14" t="e">
        <f t="shared" si="19"/>
        <v>#DIV/0!</v>
      </c>
    </row>
    <row r="179" spans="2:19" ht="60" thickBot="1" x14ac:dyDescent="0.3">
      <c r="B179" s="8" t="s">
        <v>1</v>
      </c>
      <c r="C179" s="8" t="s">
        <v>2</v>
      </c>
      <c r="D179" s="9" t="s">
        <v>3</v>
      </c>
      <c r="E179" s="10" t="s">
        <v>4</v>
      </c>
      <c r="F179" s="10" t="s">
        <v>5</v>
      </c>
      <c r="G179" s="10" t="s">
        <v>189</v>
      </c>
      <c r="H179" s="10" t="s">
        <v>7</v>
      </c>
      <c r="I179" s="10" t="s">
        <v>8</v>
      </c>
      <c r="J179" s="10" t="s">
        <v>9</v>
      </c>
      <c r="K179" s="10" t="s">
        <v>10</v>
      </c>
      <c r="M179" s="14" t="e">
        <f t="shared" si="13"/>
        <v>#VALUE!</v>
      </c>
      <c r="N179" s="14" t="e">
        <f t="shared" si="14"/>
        <v>#VALUE!</v>
      </c>
      <c r="O179" s="14" t="e">
        <f t="shared" si="15"/>
        <v>#VALUE!</v>
      </c>
      <c r="P179" s="15" t="e">
        <f t="shared" si="16"/>
        <v>#VALUE!</v>
      </c>
      <c r="Q179" s="14" t="e">
        <f t="shared" si="17"/>
        <v>#VALUE!</v>
      </c>
      <c r="R179" s="14" t="e">
        <f t="shared" si="18"/>
        <v>#VALUE!</v>
      </c>
      <c r="S179" s="14" t="e">
        <f t="shared" si="19"/>
        <v>#VALUE!</v>
      </c>
    </row>
    <row r="180" spans="2:19" ht="39" x14ac:dyDescent="0.25">
      <c r="B180" s="25" t="s">
        <v>192</v>
      </c>
      <c r="C180" s="25" t="s">
        <v>14</v>
      </c>
      <c r="D180" s="26">
        <v>0</v>
      </c>
      <c r="E180" s="26">
        <v>0</v>
      </c>
      <c r="F180" s="26">
        <v>0</v>
      </c>
      <c r="G180" s="26">
        <v>0</v>
      </c>
      <c r="H180" s="26">
        <v>0</v>
      </c>
      <c r="I180" s="26">
        <v>0</v>
      </c>
      <c r="J180" s="16">
        <v>1318</v>
      </c>
      <c r="K180" s="16">
        <f t="shared" ref="K180:K185" si="22">SUM(D180:J180)</f>
        <v>1318</v>
      </c>
      <c r="M180" s="14">
        <f t="shared" si="13"/>
        <v>0</v>
      </c>
      <c r="N180" s="14">
        <f t="shared" si="14"/>
        <v>0</v>
      </c>
      <c r="O180" s="14">
        <f t="shared" si="15"/>
        <v>0</v>
      </c>
      <c r="P180" s="15">
        <f t="shared" si="16"/>
        <v>0</v>
      </c>
      <c r="Q180" s="14">
        <f t="shared" si="17"/>
        <v>0</v>
      </c>
      <c r="R180" s="14" t="e">
        <f t="shared" si="18"/>
        <v>#DIV/0!</v>
      </c>
      <c r="S180" s="14" t="e">
        <f t="shared" si="19"/>
        <v>#DIV/0!</v>
      </c>
    </row>
    <row r="181" spans="2:19" ht="19.5" x14ac:dyDescent="0.25">
      <c r="B181" s="25" t="s">
        <v>32</v>
      </c>
      <c r="C181" s="25" t="s">
        <v>12</v>
      </c>
      <c r="D181" s="26">
        <v>0</v>
      </c>
      <c r="E181" s="26">
        <v>0</v>
      </c>
      <c r="F181" s="26">
        <v>0</v>
      </c>
      <c r="G181" s="26">
        <v>0</v>
      </c>
      <c r="H181" s="26">
        <v>0</v>
      </c>
      <c r="I181" s="26">
        <v>0</v>
      </c>
      <c r="J181" s="16">
        <v>1958</v>
      </c>
      <c r="K181" s="16">
        <f t="shared" si="22"/>
        <v>1958</v>
      </c>
      <c r="M181" s="14">
        <f t="shared" si="13"/>
        <v>0</v>
      </c>
      <c r="N181" s="14">
        <f t="shared" si="14"/>
        <v>0</v>
      </c>
      <c r="O181" s="14">
        <f t="shared" si="15"/>
        <v>0</v>
      </c>
      <c r="P181" s="15">
        <f t="shared" si="16"/>
        <v>0</v>
      </c>
      <c r="Q181" s="14">
        <f t="shared" si="17"/>
        <v>0</v>
      </c>
      <c r="R181" s="14" t="e">
        <f t="shared" si="18"/>
        <v>#DIV/0!</v>
      </c>
      <c r="S181" s="14" t="e">
        <f t="shared" si="19"/>
        <v>#DIV/0!</v>
      </c>
    </row>
    <row r="182" spans="2:19" ht="29.25" x14ac:dyDescent="0.25">
      <c r="B182" s="25" t="s">
        <v>193</v>
      </c>
      <c r="C182" s="25" t="s">
        <v>19</v>
      </c>
      <c r="D182" s="26">
        <v>0</v>
      </c>
      <c r="E182" s="26">
        <v>0</v>
      </c>
      <c r="F182" s="26">
        <v>0</v>
      </c>
      <c r="G182" s="26">
        <v>0</v>
      </c>
      <c r="H182" s="26">
        <v>0</v>
      </c>
      <c r="I182" s="26">
        <v>0</v>
      </c>
      <c r="J182" s="16">
        <v>1479</v>
      </c>
      <c r="K182" s="16">
        <f t="shared" si="22"/>
        <v>1479</v>
      </c>
      <c r="M182" s="14">
        <f t="shared" si="13"/>
        <v>0</v>
      </c>
      <c r="N182" s="14">
        <f t="shared" si="14"/>
        <v>0</v>
      </c>
      <c r="O182" s="14">
        <f t="shared" si="15"/>
        <v>0</v>
      </c>
      <c r="P182" s="15">
        <f t="shared" si="16"/>
        <v>0</v>
      </c>
      <c r="Q182" s="14">
        <f t="shared" si="17"/>
        <v>0</v>
      </c>
      <c r="R182" s="14" t="e">
        <f t="shared" si="18"/>
        <v>#DIV/0!</v>
      </c>
      <c r="S182" s="14" t="e">
        <f t="shared" si="19"/>
        <v>#DIV/0!</v>
      </c>
    </row>
    <row r="183" spans="2:19" ht="36" x14ac:dyDescent="0.25">
      <c r="B183" s="11" t="s">
        <v>98</v>
      </c>
      <c r="C183" s="11" t="s">
        <v>46</v>
      </c>
      <c r="D183" s="26">
        <v>0</v>
      </c>
      <c r="E183" s="26">
        <v>0</v>
      </c>
      <c r="F183" s="26">
        <v>0</v>
      </c>
      <c r="G183" s="26">
        <v>0</v>
      </c>
      <c r="H183" s="26">
        <v>0</v>
      </c>
      <c r="I183" s="26">
        <v>0</v>
      </c>
      <c r="J183" s="16">
        <v>2032</v>
      </c>
      <c r="K183" s="16">
        <f t="shared" si="22"/>
        <v>2032</v>
      </c>
      <c r="M183" s="14">
        <f t="shared" si="13"/>
        <v>0</v>
      </c>
      <c r="N183" s="14">
        <f t="shared" si="14"/>
        <v>0</v>
      </c>
      <c r="O183" s="14">
        <f t="shared" si="15"/>
        <v>0</v>
      </c>
      <c r="P183" s="15">
        <f t="shared" si="16"/>
        <v>0</v>
      </c>
      <c r="Q183" s="14">
        <f t="shared" si="17"/>
        <v>0</v>
      </c>
      <c r="R183" s="14" t="e">
        <f t="shared" si="18"/>
        <v>#DIV/0!</v>
      </c>
      <c r="S183" s="14" t="e">
        <f t="shared" si="19"/>
        <v>#DIV/0!</v>
      </c>
    </row>
    <row r="184" spans="2:19" ht="27" x14ac:dyDescent="0.25">
      <c r="B184" s="11" t="s">
        <v>124</v>
      </c>
      <c r="C184" s="11" t="s">
        <v>26</v>
      </c>
      <c r="D184" s="26">
        <v>0</v>
      </c>
      <c r="E184" s="26">
        <v>0</v>
      </c>
      <c r="F184" s="26">
        <v>0</v>
      </c>
      <c r="G184" s="26">
        <v>0</v>
      </c>
      <c r="H184" s="26">
        <v>0</v>
      </c>
      <c r="I184" s="26">
        <v>0</v>
      </c>
      <c r="J184" s="16">
        <v>1462</v>
      </c>
      <c r="K184" s="16">
        <f t="shared" si="22"/>
        <v>1462</v>
      </c>
      <c r="M184" s="14">
        <f t="shared" si="13"/>
        <v>0</v>
      </c>
      <c r="N184" s="14">
        <f t="shared" si="14"/>
        <v>0</v>
      </c>
      <c r="O184" s="14">
        <f t="shared" si="15"/>
        <v>0</v>
      </c>
      <c r="P184" s="15">
        <f t="shared" si="16"/>
        <v>0</v>
      </c>
      <c r="Q184" s="14">
        <f t="shared" si="17"/>
        <v>0</v>
      </c>
      <c r="R184" s="14" t="e">
        <f t="shared" si="18"/>
        <v>#DIV/0!</v>
      </c>
      <c r="S184" s="14" t="e">
        <f t="shared" si="19"/>
        <v>#DIV/0!</v>
      </c>
    </row>
    <row r="185" spans="2:19" ht="18" x14ac:dyDescent="0.25">
      <c r="B185" s="27" t="s">
        <v>169</v>
      </c>
      <c r="C185" s="27" t="s">
        <v>14</v>
      </c>
      <c r="D185" s="28">
        <v>0</v>
      </c>
      <c r="E185" s="28">
        <v>0</v>
      </c>
      <c r="F185" s="28">
        <v>0</v>
      </c>
      <c r="G185" s="28">
        <v>0</v>
      </c>
      <c r="H185" s="28">
        <v>0</v>
      </c>
      <c r="I185" s="28">
        <v>0</v>
      </c>
      <c r="J185" s="16">
        <v>1463</v>
      </c>
      <c r="K185" s="16">
        <f t="shared" si="22"/>
        <v>1463</v>
      </c>
      <c r="M185" s="14">
        <f t="shared" si="13"/>
        <v>0</v>
      </c>
      <c r="N185" s="14">
        <f t="shared" si="14"/>
        <v>0</v>
      </c>
      <c r="O185" s="14">
        <f t="shared" si="15"/>
        <v>0</v>
      </c>
      <c r="P185" s="15">
        <f t="shared" si="16"/>
        <v>0</v>
      </c>
      <c r="Q185" s="14">
        <f t="shared" si="17"/>
        <v>0</v>
      </c>
      <c r="R185" s="14" t="e">
        <f t="shared" si="18"/>
        <v>#DIV/0!</v>
      </c>
      <c r="S185" s="14" t="e">
        <f t="shared" si="19"/>
        <v>#DIV/0!</v>
      </c>
    </row>
    <row r="186" spans="2:19" ht="18" x14ac:dyDescent="0.25">
      <c r="B186" s="29" t="s">
        <v>194</v>
      </c>
      <c r="C186" s="30" t="s">
        <v>195</v>
      </c>
      <c r="D186" s="31">
        <f>SUM(D180:D185)</f>
        <v>0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32">
        <f>SUM(J180:J185)</f>
        <v>9712</v>
      </c>
      <c r="K186" s="32">
        <f>SUM(K180:K185)</f>
        <v>9712</v>
      </c>
      <c r="M186" s="14">
        <f t="shared" si="13"/>
        <v>0</v>
      </c>
      <c r="N186" s="14">
        <f t="shared" si="14"/>
        <v>0</v>
      </c>
      <c r="O186" s="14">
        <f t="shared" si="15"/>
        <v>0</v>
      </c>
      <c r="P186" s="15">
        <f t="shared" si="16"/>
        <v>0</v>
      </c>
      <c r="Q186" s="14">
        <f t="shared" si="17"/>
        <v>0</v>
      </c>
      <c r="R186" s="14" t="e">
        <f t="shared" si="18"/>
        <v>#DIV/0!</v>
      </c>
      <c r="S186" s="14" t="e">
        <f t="shared" si="19"/>
        <v>#DIV/0!</v>
      </c>
    </row>
    <row r="187" spans="2:19" ht="27" x14ac:dyDescent="0.25">
      <c r="B187" s="29" t="s">
        <v>196</v>
      </c>
      <c r="C187" s="30" t="s">
        <v>195</v>
      </c>
      <c r="D187" s="33" t="s">
        <v>195</v>
      </c>
      <c r="E187" s="33" t="s">
        <v>195</v>
      </c>
      <c r="F187" s="33" t="s">
        <v>195</v>
      </c>
      <c r="G187" s="33" t="s">
        <v>195</v>
      </c>
      <c r="H187" s="33" t="s">
        <v>195</v>
      </c>
      <c r="I187" s="33" t="s">
        <v>195</v>
      </c>
      <c r="J187" s="33" t="s">
        <v>195</v>
      </c>
      <c r="K187" s="33" t="s">
        <v>195</v>
      </c>
      <c r="M187" s="14" t="e">
        <f t="shared" si="13"/>
        <v>#VALUE!</v>
      </c>
      <c r="N187" s="14" t="e">
        <f t="shared" si="14"/>
        <v>#VALUE!</v>
      </c>
      <c r="O187" s="14" t="e">
        <f t="shared" si="15"/>
        <v>#VALUE!</v>
      </c>
      <c r="P187" s="15" t="e">
        <f t="shared" si="16"/>
        <v>#VALUE!</v>
      </c>
      <c r="Q187" s="14" t="e">
        <f t="shared" si="17"/>
        <v>#VALUE!</v>
      </c>
      <c r="R187" s="14" t="e">
        <f t="shared" si="18"/>
        <v>#VALUE!</v>
      </c>
      <c r="S187" s="14" t="e">
        <f t="shared" si="19"/>
        <v>#VALUE!</v>
      </c>
    </row>
    <row r="188" spans="2:19" ht="27" x14ac:dyDescent="0.25">
      <c r="B188" s="27" t="s">
        <v>197</v>
      </c>
      <c r="C188" s="27" t="s">
        <v>12</v>
      </c>
      <c r="D188" s="26">
        <v>0</v>
      </c>
      <c r="E188" s="26">
        <v>0</v>
      </c>
      <c r="F188" s="26">
        <v>0</v>
      </c>
      <c r="G188" s="26">
        <v>0</v>
      </c>
      <c r="H188" s="26">
        <v>0</v>
      </c>
      <c r="I188" s="34">
        <v>204789</v>
      </c>
      <c r="J188" s="26" t="s">
        <v>190</v>
      </c>
      <c r="K188" s="34">
        <f>SUM(D188:J188)</f>
        <v>204789</v>
      </c>
      <c r="M188" s="14">
        <f t="shared" si="13"/>
        <v>0</v>
      </c>
      <c r="N188" s="14">
        <f t="shared" si="14"/>
        <v>0</v>
      </c>
      <c r="O188" s="14">
        <f t="shared" si="15"/>
        <v>0</v>
      </c>
      <c r="P188" s="15">
        <f t="shared" si="16"/>
        <v>0</v>
      </c>
      <c r="Q188" s="14">
        <f t="shared" si="17"/>
        <v>0</v>
      </c>
      <c r="R188" s="14" t="e">
        <f t="shared" si="18"/>
        <v>#DIV/0!</v>
      </c>
      <c r="S188" s="14" t="e">
        <f t="shared" si="19"/>
        <v>#VALUE!</v>
      </c>
    </row>
    <row r="189" spans="2:19" x14ac:dyDescent="0.25">
      <c r="B189" s="35" t="s">
        <v>198</v>
      </c>
      <c r="C189" s="36" t="s">
        <v>195</v>
      </c>
      <c r="D189" s="37">
        <f t="shared" ref="D189:I189" si="23">SUM(D186:D188)</f>
        <v>0</v>
      </c>
      <c r="E189" s="37">
        <f t="shared" si="23"/>
        <v>0</v>
      </c>
      <c r="F189" s="37">
        <f t="shared" si="23"/>
        <v>0</v>
      </c>
      <c r="G189" s="37">
        <f t="shared" si="23"/>
        <v>0</v>
      </c>
      <c r="H189" s="37">
        <f t="shared" si="23"/>
        <v>0</v>
      </c>
      <c r="I189" s="37">
        <f t="shared" si="23"/>
        <v>204789</v>
      </c>
      <c r="J189" s="37">
        <v>0</v>
      </c>
      <c r="K189" s="37">
        <f>K188</f>
        <v>204789</v>
      </c>
      <c r="M189" s="14">
        <f t="shared" si="13"/>
        <v>0</v>
      </c>
      <c r="N189" s="14">
        <f t="shared" si="14"/>
        <v>0</v>
      </c>
      <c r="O189" s="14">
        <f t="shared" si="15"/>
        <v>0</v>
      </c>
      <c r="P189" s="15">
        <f t="shared" si="16"/>
        <v>0</v>
      </c>
      <c r="Q189" s="14">
        <f t="shared" si="17"/>
        <v>0</v>
      </c>
      <c r="R189" s="14" t="e">
        <f t="shared" si="18"/>
        <v>#DIV/0!</v>
      </c>
      <c r="S189" s="14" t="e">
        <f t="shared" si="19"/>
        <v>#DIV/0!</v>
      </c>
    </row>
    <row r="190" spans="2:19" ht="18" x14ac:dyDescent="0.25">
      <c r="B190" s="35" t="s">
        <v>199</v>
      </c>
      <c r="C190" s="36" t="s">
        <v>195</v>
      </c>
      <c r="D190" s="37">
        <f t="shared" ref="D190:I190" si="24">D176+D171+D186+D189</f>
        <v>2814151.3160000001</v>
      </c>
      <c r="E190" s="37">
        <f t="shared" si="24"/>
        <v>1387500</v>
      </c>
      <c r="F190" s="37">
        <f>F176+F171+F186+F189</f>
        <v>9627.1010000000006</v>
      </c>
      <c r="G190" s="37">
        <f t="shared" si="24"/>
        <v>4117</v>
      </c>
      <c r="H190" s="37">
        <f t="shared" si="24"/>
        <v>3244100</v>
      </c>
      <c r="I190" s="37">
        <f t="shared" si="24"/>
        <v>204789</v>
      </c>
      <c r="J190" s="37">
        <f>J176+J171+J186+J189</f>
        <v>9712</v>
      </c>
      <c r="K190" s="37">
        <f>K176+K171+K186+K189</f>
        <v>7673996.4169999994</v>
      </c>
      <c r="L190" s="38"/>
    </row>
    <row r="191" spans="2:19" ht="27" x14ac:dyDescent="0.25">
      <c r="B191" s="35" t="s">
        <v>200</v>
      </c>
      <c r="C191" s="36" t="s">
        <v>195</v>
      </c>
      <c r="D191" s="37">
        <v>0</v>
      </c>
      <c r="E191" s="37">
        <v>0</v>
      </c>
      <c r="F191" s="37">
        <v>0</v>
      </c>
      <c r="G191" s="37">
        <v>0</v>
      </c>
      <c r="H191" s="37">
        <v>0</v>
      </c>
      <c r="I191" s="37">
        <v>0</v>
      </c>
      <c r="J191" s="37">
        <v>0</v>
      </c>
      <c r="K191" s="37">
        <v>455808</v>
      </c>
    </row>
    <row r="192" spans="2:19" ht="27" x14ac:dyDescent="0.25">
      <c r="B192" s="39" t="s">
        <v>201</v>
      </c>
      <c r="C192" s="40" t="s">
        <v>195</v>
      </c>
      <c r="D192" s="41">
        <f t="shared" ref="D192:K192" si="25">D190+D191</f>
        <v>2814151.3160000001</v>
      </c>
      <c r="E192" s="41">
        <f t="shared" si="25"/>
        <v>1387500</v>
      </c>
      <c r="F192" s="41">
        <f t="shared" si="25"/>
        <v>9627.1010000000006</v>
      </c>
      <c r="G192" s="41">
        <f t="shared" si="25"/>
        <v>4117</v>
      </c>
      <c r="H192" s="41">
        <f t="shared" si="25"/>
        <v>3244100</v>
      </c>
      <c r="I192" s="41">
        <f t="shared" si="25"/>
        <v>204789</v>
      </c>
      <c r="J192" s="41">
        <f t="shared" si="25"/>
        <v>9712</v>
      </c>
      <c r="K192" s="41">
        <f t="shared" si="25"/>
        <v>8129804.4169999994</v>
      </c>
      <c r="N192" s="42" t="s">
        <v>202</v>
      </c>
      <c r="O192" s="42"/>
    </row>
    <row r="194" spans="10:11" x14ac:dyDescent="0.25">
      <c r="K194">
        <v>6482</v>
      </c>
    </row>
    <row r="195" spans="10:11" x14ac:dyDescent="0.25">
      <c r="J195" s="43"/>
    </row>
    <row r="196" spans="10:11" x14ac:dyDescent="0.25">
      <c r="K196" s="44">
        <f>K194/K192</f>
        <v>7.9731315386206297E-4</v>
      </c>
    </row>
  </sheetData>
  <conditionalFormatting sqref="M6:S189">
    <cfRule type="cellIs" dxfId="0" priority="1" operator="greaterThan">
      <formula>0.095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Lloyd</dc:creator>
  <cp:lastModifiedBy>Ian Lloyd</cp:lastModifiedBy>
  <dcterms:created xsi:type="dcterms:W3CDTF">2023-07-28T09:36:53Z</dcterms:created>
  <dcterms:modified xsi:type="dcterms:W3CDTF">2023-07-28T09:39:46Z</dcterms:modified>
</cp:coreProperties>
</file>